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<sst xmlns="http://schemas.openxmlformats.org/spreadsheetml/2006/main" count="716" uniqueCount="263">
  <si>
    <t>KRYCÍ LIST ROZPOČTU</t>
  </si>
  <si>
    <t>Název stavby</t>
  </si>
  <si>
    <t>Stavba chodníků v obci Petrohrad</t>
  </si>
  <si>
    <t>JKSO</t>
  </si>
  <si>
    <t xml:space="preserve"> </t>
  </si>
  <si>
    <t>Kód stavby</t>
  </si>
  <si>
    <t>DP-009A</t>
  </si>
  <si>
    <t>Název objektu</t>
  </si>
  <si>
    <t>EČO</t>
  </si>
  <si>
    <t>Kód objektu</t>
  </si>
  <si>
    <t>SO 101</t>
  </si>
  <si>
    <t>Název části</t>
  </si>
  <si>
    <t>Místo</t>
  </si>
  <si>
    <t>Petrohrad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</si>
  <si>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</si>
  <si>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</si>
  <si>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</si>
  <si>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</si>
  <si>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</si>
  <si>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</si>
  <si>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</si>
  <si>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DESIGN PROJEKT</t>
  </si>
  <si>
    <t>Zhotovitel</t>
  </si>
  <si>
    <t>Rozpočet číslo</t>
  </si>
  <si>
    <t>Zpracoval</t>
  </si>
  <si>
    <t>Dne</t>
  </si>
  <si>
    <t>25.06.2014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</si>
  <si>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</si>
  <si>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</si>
  <si>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</si>
  <si>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</si>
  <si>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</si>
  <si>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</si>
  <si>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</si>
  <si>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</si>
  <si>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</si>
  <si>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</si>
  <si>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</si>
  <si>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</si>
  <si>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</si>
  <si>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</si>
  <si>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</si>
  <si>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</si>
  <si>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</si>
  <si>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</si>
  <si>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</si>
  <si>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</si>
  <si>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</si>
  <si>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</si>
  <si>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</si>
  <si>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</si>
  <si>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</si>
  <si>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</si>
  <si>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</si>
  <si>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</si>
  <si>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</si>
  <si>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</si>
  <si>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</si>
  <si>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</si>
  <si>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</si>
  <si>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</si>
  <si>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</si>
  <si>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</si>
  <si>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</si>
  <si>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</si>
  <si>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</si>
  <si>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</si>
  <si>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</si>
  <si>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</si>
  <si>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</si>
  <si>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</si>
  <si>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</si>
  <si>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</si>
  <si>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</si>
  <si>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</si>
  <si>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</si>
  <si>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</si>
  <si>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</si>
  <si>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</si>
  <si>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</si>
  <si>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</si>
  <si>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</si>
  <si>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</si>
  <si>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</si>
  <si>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</si>
  <si>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</si>
  <si>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</si>
  <si>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</si>
  <si>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</si>
  <si>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</si>
  <si>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</si>
  <si>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</si>
  <si>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</si>
  <si>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</si>
  <si>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</si>
  <si>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</si>
  <si>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</si>
  <si>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</si>
  <si>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</si>
  <si>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</si>
  <si>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</si>
  <si>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</si>
  <si>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</si>
  <si>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</si>
  <si>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</si>
  <si>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</si>
  <si>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</si>
  <si>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</si>
  <si>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</si>
  <si>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</si>
  <si>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</si>
  <si>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122201102</t>
  </si>
  <si>
    <t>Odkopávky a prokopávky nezapažené v hornině tř. 3 objem do 1000 m3</t>
  </si>
  <si>
    <t>m3</t>
  </si>
  <si>
    <t>2</t>
  </si>
  <si>
    <t>Množsví a výměry jsou zpracovány na základě výpisu vlastností (entit a šrafů) dle elektronické projektové dokumentace.</t>
  </si>
  <si>
    <t>P</t>
  </si>
  <si>
    <t>10,22*0,42</t>
  </si>
  <si>
    <t>-1</t>
  </si>
  <si>
    <t>3,28*0,42</t>
  </si>
  <si>
    <t>94,65*0,25</t>
  </si>
  <si>
    <t>2,8*0,25</t>
  </si>
  <si>
    <t>25,04*0,5</t>
  </si>
  <si>
    <t>Součet</t>
  </si>
  <si>
    <t>4</t>
  </si>
  <si>
    <t>122201109</t>
  </si>
  <si>
    <t>Příplatek za lepivost u odkopávek v hornině tř. 1 až 3</t>
  </si>
  <si>
    <t>3</t>
  </si>
  <si>
    <t>162601102</t>
  </si>
  <si>
    <t>Vodorovné přemístění do 5000 m výkopku/sypaniny z horniny tř. 1 až 4</t>
  </si>
  <si>
    <t>42,553</t>
  </si>
  <si>
    <t>-8,601</t>
  </si>
  <si>
    <t>167101102</t>
  </si>
  <si>
    <t>Nakládání výkopku z hornin tř. 1 až 4 přes 100 m3</t>
  </si>
  <si>
    <t>5</t>
  </si>
  <si>
    <t>171201201</t>
  </si>
  <si>
    <t>Uložení sypaniny na skládky</t>
  </si>
  <si>
    <t>6</t>
  </si>
  <si>
    <t>171201211</t>
  </si>
  <si>
    <t>Poplatek za uložení odpadu ze sypaniny na skládce (skládkovné)</t>
  </si>
  <si>
    <t>t</t>
  </si>
  <si>
    <t>33,952*1,47</t>
  </si>
  <si>
    <t>7</t>
  </si>
  <si>
    <t>174101101</t>
  </si>
  <si>
    <t>Zásyp jam, šachet rýh nebo kolem objektů sypaninou se zhutněním</t>
  </si>
  <si>
    <t>0,22*0,17*(83,68+9,27+72,62)/2</t>
  </si>
  <si>
    <t>0,35*0,19*(83,68+9,27+72,62)/2</t>
  </si>
  <si>
    <t>8</t>
  </si>
  <si>
    <t>231</t>
  </si>
  <si>
    <t>180402111</t>
  </si>
  <si>
    <t>Založení parkového trávníku výsevem v rovině a ve svahu do 1:5</t>
  </si>
  <si>
    <t>m2</t>
  </si>
  <si>
    <t>40,72</t>
  </si>
  <si>
    <t>9</t>
  </si>
  <si>
    <t>M</t>
  </si>
  <si>
    <t>MAT</t>
  </si>
  <si>
    <t>005724100</t>
  </si>
  <si>
    <t>osivo směs travní parková rekreační</t>
  </si>
  <si>
    <t>kg</t>
  </si>
  <si>
    <t>10</t>
  </si>
  <si>
    <t>183403114</t>
  </si>
  <si>
    <t>Obdělání půdy kultivátorováním v rovině a svahu do 1:5</t>
  </si>
  <si>
    <t>11</t>
  </si>
  <si>
    <t>183403153</t>
  </si>
  <si>
    <t>Obdělání půdy hrabáním v rovině a svahu do 1:5</t>
  </si>
  <si>
    <t>12</t>
  </si>
  <si>
    <t>183403161</t>
  </si>
  <si>
    <t>Obdělání půdy válením v rovině a svahu do 1:5</t>
  </si>
  <si>
    <t>13</t>
  </si>
  <si>
    <t>185802111</t>
  </si>
  <si>
    <t>Hnojení půdy rašelinou v rovině a svahu do 1:5</t>
  </si>
  <si>
    <t>(40,72*40)/1000 "tl. vrstvy 100mm"</t>
  </si>
  <si>
    <t>14</t>
  </si>
  <si>
    <t>103111000</t>
  </si>
  <si>
    <t>rašelina zahradní a kompostová tř I VL</t>
  </si>
  <si>
    <t>Komunikace</t>
  </si>
  <si>
    <t>15</t>
  </si>
  <si>
    <t>221</t>
  </si>
  <si>
    <t>564751111</t>
  </si>
  <si>
    <t>Podklad z kameniva hrubého drceného vel. 32-63 mm tl 150 mm</t>
  </si>
  <si>
    <t>10,22</t>
  </si>
  <si>
    <t>3,28</t>
  </si>
  <si>
    <t>16</t>
  </si>
  <si>
    <t>564761111</t>
  </si>
  <si>
    <t>Podklad z kameniva hrubého drceného vel. 32-63 mm tl 200 mm</t>
  </si>
  <si>
    <t>17</t>
  </si>
  <si>
    <t>564851111</t>
  </si>
  <si>
    <t>Podklad ze štěrkodrtě ŠD tl 150 mm</t>
  </si>
  <si>
    <t>94,65</t>
  </si>
  <si>
    <t>2,8</t>
  </si>
  <si>
    <t>18</t>
  </si>
  <si>
    <t>572341112</t>
  </si>
  <si>
    <t xml:space="preserve">Vyspravení krytu vozovky asfaltovým betonem ACO </t>
  </si>
  <si>
    <t>41,4*0,4</t>
  </si>
  <si>
    <t>19</t>
  </si>
  <si>
    <t>594511122</t>
  </si>
  <si>
    <t>Dlažba z lomového kamene s provedením lože z betonu C16/20 tl. lože 300mm ve svahu</t>
  </si>
  <si>
    <t>20</t>
  </si>
  <si>
    <t>596211112</t>
  </si>
  <si>
    <t>Kladení zámkové dlažby komunikací pro pěší tl 60 mm skupiny A pl do 300 m2</t>
  </si>
  <si>
    <t>21</t>
  </si>
  <si>
    <t>592453080</t>
  </si>
  <si>
    <t>dlažba 20 x 10 x 6 cm přírodní</t>
  </si>
  <si>
    <t>22</t>
  </si>
  <si>
    <t>592452670</t>
  </si>
  <si>
    <t>dlažba pro nevidomé 20 x 10 x 6 cm barevná</t>
  </si>
  <si>
    <t>23</t>
  </si>
  <si>
    <t>596212210</t>
  </si>
  <si>
    <t>Kladení zámkové dlažby pozemních komunikací tl 80 mm skupiny A pl do 50 m2</t>
  </si>
  <si>
    <t>24</t>
  </si>
  <si>
    <t>592452660</t>
  </si>
  <si>
    <t>dlažba 20 x 10 x 8 cm barevná</t>
  </si>
  <si>
    <t>25</t>
  </si>
  <si>
    <t>592457450</t>
  </si>
  <si>
    <t>dlažba betonová pro nevidomé s drážkou 40x40x8 cm</t>
  </si>
  <si>
    <t>kus</t>
  </si>
  <si>
    <t>Spotřeba: 6,25 kus/m2</t>
  </si>
  <si>
    <t>3,28*6,5</t>
  </si>
  <si>
    <t>Ostatní konstrukce a práce-bourání</t>
  </si>
  <si>
    <t>26</t>
  </si>
  <si>
    <t>914111111a</t>
  </si>
  <si>
    <t>Demontáž, přesunutí a zpětná montáž dopravní značky včetně sloupku a patky</t>
  </si>
  <si>
    <t>27</t>
  </si>
  <si>
    <t>916131213</t>
  </si>
  <si>
    <t>Osazení silničního obrubníku betonového stojatého s boční opěrou do lože z betonu prostého</t>
  </si>
  <si>
    <t>m</t>
  </si>
  <si>
    <t>83,68</t>
  </si>
  <si>
    <t>9,27</t>
  </si>
  <si>
    <t>28</t>
  </si>
  <si>
    <t>592174650</t>
  </si>
  <si>
    <t>obrubník betonový silniční Standard 100x15x25 cm</t>
  </si>
  <si>
    <t>29</t>
  </si>
  <si>
    <t>592174680</t>
  </si>
  <si>
    <t>obrubník betonový silniční nájezdový Standard 100x15x15 cm</t>
  </si>
  <si>
    <t>30</t>
  </si>
  <si>
    <t>916231213</t>
  </si>
  <si>
    <t>Osazení chodníkového obrubníku betonového stojatého s boční opěrou do lože z betonu prostého</t>
  </si>
  <si>
    <t>72,62</t>
  </si>
  <si>
    <t>31</t>
  </si>
  <si>
    <t>592174110</t>
  </si>
  <si>
    <t>obrubník betonový chodníkový ABO 15-10 100x8x20 cm</t>
  </si>
  <si>
    <t>32</t>
  </si>
  <si>
    <t>919735112</t>
  </si>
  <si>
    <t>Řezání stávajícího živičného krytu hl do 100 mm</t>
  </si>
  <si>
    <t>41,4</t>
  </si>
  <si>
    <t>33</t>
  </si>
  <si>
    <t>919999999</t>
  </si>
  <si>
    <t>Přeložka stávajícího sloupu O2</t>
  </si>
  <si>
    <t>kpl</t>
  </si>
  <si>
    <t>99</t>
  </si>
  <si>
    <t>Přesun hmot</t>
  </si>
  <si>
    <t>34</t>
  </si>
  <si>
    <t>998225111</t>
  </si>
  <si>
    <t>Přesun hmot pro pozemní komunikace s krytem z kamene, monolitickým betonovým nebo živičným</t>
  </si>
  <si>
    <t>35</t>
  </si>
  <si>
    <t>998225194</t>
  </si>
  <si>
    <t>Příplatek k přesunu hmot pro pozemní komunikace s krytem z kamene, živičným, betonovým do 5000 m</t>
  </si>
  <si>
    <t>OST</t>
  </si>
  <si>
    <t>O01</t>
  </si>
  <si>
    <t>36</t>
  </si>
  <si>
    <t>PK</t>
  </si>
  <si>
    <t>OST002</t>
  </si>
  <si>
    <t xml:space="preserve">Geodetické vytýčení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</si>
</sst>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i/>
      <sz val="7"/>
      <name val="Arial CE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49" fontId="23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 wrapText="1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8" fontId="2" fillId="33" borderId="0" xfId="0" applyNumberFormat="1" applyFont="1" applyFill="1" applyAlignment="1" applyProtection="1">
      <alignment horizontal="righ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8" fontId="21" fillId="0" borderId="0" xfId="0" applyNumberFormat="1" applyFont="1" applyAlignment="1" applyProtection="1">
      <alignment horizontal="right" vertical="center"/>
      <protection locked="0"/>
    </xf>
    <xf numFmtId="168" fontId="22" fillId="0" borderId="0" xfId="0" applyNumberFormat="1" applyFont="1" applyAlignment="1" applyProtection="1">
      <alignment horizontal="right" vertical="center"/>
      <protection locked="0"/>
    </xf>
    <xf numFmtId="168" fontId="23" fillId="33" borderId="0" xfId="0" applyNumberFormat="1" applyFont="1" applyFill="1" applyAlignment="1" applyProtection="1">
      <alignment horizontal="right" vertical="center"/>
      <protection locked="0"/>
    </xf>
    <xf numFmtId="166" fontId="23" fillId="33" borderId="0" xfId="0" applyNumberFormat="1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23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T46" sqref="T46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03" t="s">
        <v>2</v>
      </c>
      <c r="F5" s="204"/>
      <c r="G5" s="204"/>
      <c r="H5" s="204"/>
      <c r="I5" s="204"/>
      <c r="J5" s="205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206" t="s">
        <v>2</v>
      </c>
      <c r="F7" s="207"/>
      <c r="G7" s="207"/>
      <c r="H7" s="207"/>
      <c r="I7" s="207"/>
      <c r="J7" s="208"/>
      <c r="K7" s="14"/>
      <c r="L7" s="14"/>
      <c r="M7" s="14"/>
      <c r="N7" s="14"/>
      <c r="O7" s="14" t="s">
        <v>8</v>
      </c>
      <c r="P7" s="23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19" t="s">
        <v>10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11</v>
      </c>
      <c r="C9" s="14"/>
      <c r="D9" s="14"/>
      <c r="E9" s="209" t="s">
        <v>4</v>
      </c>
      <c r="F9" s="210"/>
      <c r="G9" s="210"/>
      <c r="H9" s="210"/>
      <c r="I9" s="210"/>
      <c r="J9" s="211"/>
      <c r="K9" s="14"/>
      <c r="L9" s="14"/>
      <c r="M9" s="14"/>
      <c r="N9" s="14"/>
      <c r="O9" s="14" t="s">
        <v>12</v>
      </c>
      <c r="P9" s="212" t="s">
        <v>13</v>
      </c>
      <c r="Q9" s="210"/>
      <c r="R9" s="211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 t="s">
        <v>21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22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23</v>
      </c>
      <c r="F30" s="14"/>
      <c r="G30" s="14" t="s">
        <v>24</v>
      </c>
      <c r="H30" s="14"/>
      <c r="I30" s="14"/>
      <c r="J30" s="14"/>
      <c r="K30" s="14"/>
      <c r="L30" s="14"/>
      <c r="M30" s="14"/>
      <c r="N30" s="14"/>
      <c r="O30" s="34" t="s">
        <v>25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26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27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28</v>
      </c>
      <c r="B34" s="48"/>
      <c r="C34" s="48"/>
      <c r="D34" s="49"/>
      <c r="E34" s="50" t="s">
        <v>29</v>
      </c>
      <c r="F34" s="49"/>
      <c r="G34" s="50" t="s">
        <v>30</v>
      </c>
      <c r="H34" s="48"/>
      <c r="I34" s="49"/>
      <c r="J34" s="50" t="s">
        <v>31</v>
      </c>
      <c r="K34" s="48"/>
      <c r="L34" s="50" t="s">
        <v>32</v>
      </c>
      <c r="M34" s="48"/>
      <c r="N34" s="48"/>
      <c r="O34" s="49"/>
      <c r="P34" s="50" t="s">
        <v>33</v>
      </c>
      <c r="Q34" s="48"/>
      <c r="R34" s="48"/>
      <c r="S34" s="51"/>
    </row>
    <row r="35" spans="1:19" ht="20.25" customHeight="1">
      <c r="A35" s="52"/>
      <c r="B35" s="53"/>
      <c r="C35" s="53"/>
      <c r="D35" s="197">
        <v>0</v>
      </c>
      <c r="E35" s="54">
        <f>IF(D35=0,0,R47/D35)</f>
        <v>0</v>
      </c>
      <c r="F35" s="55"/>
      <c r="G35" s="56"/>
      <c r="H35" s="53"/>
      <c r="I35" s="197">
        <v>0</v>
      </c>
      <c r="J35" s="54">
        <f>IF(I35=0,0,R47/I35)</f>
        <v>0</v>
      </c>
      <c r="K35" s="57"/>
      <c r="L35" s="56"/>
      <c r="M35" s="53"/>
      <c r="N35" s="53"/>
      <c r="O35" s="197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34</v>
      </c>
      <c r="F36" s="44"/>
      <c r="G36" s="44"/>
      <c r="H36" s="44"/>
      <c r="I36" s="44"/>
      <c r="J36" s="60" t="s">
        <v>35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36</v>
      </c>
      <c r="B37" s="62"/>
      <c r="C37" s="63" t="s">
        <v>37</v>
      </c>
      <c r="D37" s="64"/>
      <c r="E37" s="64"/>
      <c r="F37" s="65"/>
      <c r="G37" s="61" t="s">
        <v>38</v>
      </c>
      <c r="H37" s="66"/>
      <c r="I37" s="63" t="s">
        <v>39</v>
      </c>
      <c r="J37" s="64"/>
      <c r="K37" s="64"/>
      <c r="L37" s="61" t="s">
        <v>40</v>
      </c>
      <c r="M37" s="66"/>
      <c r="N37" s="63" t="s">
        <v>41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42</v>
      </c>
      <c r="C38" s="17"/>
      <c r="D38" s="69" t="s">
        <v>43</v>
      </c>
      <c r="E38" s="70">
        <f>SUMIF(Rozpocet!O5:O123,8,Rozpocet!I5:I123)</f>
        <v>0</v>
      </c>
      <c r="F38" s="71"/>
      <c r="G38" s="67">
        <v>8</v>
      </c>
      <c r="H38" s="72" t="s">
        <v>44</v>
      </c>
      <c r="I38" s="30"/>
      <c r="J38" s="198">
        <v>0</v>
      </c>
      <c r="K38" s="73"/>
      <c r="L38" s="67">
        <v>13</v>
      </c>
      <c r="M38" s="28" t="s">
        <v>45</v>
      </c>
      <c r="N38" s="36"/>
      <c r="O38" s="36"/>
      <c r="P38" s="201"/>
      <c r="Q38" s="74" t="s">
        <v>46</v>
      </c>
      <c r="R38" s="200">
        <v>0</v>
      </c>
      <c r="S38" s="71"/>
    </row>
    <row r="39" spans="1:19" ht="20.25" customHeight="1">
      <c r="A39" s="67">
        <v>2</v>
      </c>
      <c r="B39" s="75"/>
      <c r="C39" s="33"/>
      <c r="D39" s="69" t="s">
        <v>47</v>
      </c>
      <c r="E39" s="70">
        <f>SUMIF(Rozpocet!O10:O123,4,Rozpocet!I10:I123)</f>
        <v>0</v>
      </c>
      <c r="F39" s="71"/>
      <c r="G39" s="67">
        <v>9</v>
      </c>
      <c r="H39" s="14" t="s">
        <v>48</v>
      </c>
      <c r="I39" s="69"/>
      <c r="J39" s="198">
        <v>0</v>
      </c>
      <c r="K39" s="73"/>
      <c r="L39" s="67">
        <v>14</v>
      </c>
      <c r="M39" s="28" t="s">
        <v>49</v>
      </c>
      <c r="N39" s="36"/>
      <c r="O39" s="36"/>
      <c r="P39" s="201"/>
      <c r="Q39" s="74" t="s">
        <v>46</v>
      </c>
      <c r="R39" s="200">
        <v>0</v>
      </c>
      <c r="S39" s="71"/>
    </row>
    <row r="40" spans="1:19" ht="20.25" customHeight="1">
      <c r="A40" s="67">
        <v>3</v>
      </c>
      <c r="B40" s="68" t="s">
        <v>50</v>
      </c>
      <c r="C40" s="17"/>
      <c r="D40" s="69" t="s">
        <v>43</v>
      </c>
      <c r="E40" s="70">
        <f>SUMIF(Rozpocet!O11:O123,32,Rozpocet!I11:I123)</f>
        <v>0</v>
      </c>
      <c r="F40" s="71"/>
      <c r="G40" s="67">
        <v>10</v>
      </c>
      <c r="H40" s="72" t="s">
        <v>51</v>
      </c>
      <c r="I40" s="30"/>
      <c r="J40" s="198">
        <v>0</v>
      </c>
      <c r="K40" s="73"/>
      <c r="L40" s="67">
        <v>15</v>
      </c>
      <c r="M40" s="28" t="s">
        <v>52</v>
      </c>
      <c r="N40" s="36"/>
      <c r="O40" s="36"/>
      <c r="P40" s="201"/>
      <c r="Q40" s="74" t="s">
        <v>46</v>
      </c>
      <c r="R40" s="200">
        <v>0</v>
      </c>
      <c r="S40" s="71"/>
    </row>
    <row r="41" spans="1:19" ht="20.25" customHeight="1">
      <c r="A41" s="67">
        <v>4</v>
      </c>
      <c r="B41" s="75"/>
      <c r="C41" s="33"/>
      <c r="D41" s="69" t="s">
        <v>47</v>
      </c>
      <c r="E41" s="70">
        <f>SUMIF(Rozpocet!O12:O123,16,Rozpocet!I12:I123)+SUMIF(Rozpocet!O12:O123,128,Rozpocet!I12:I123)</f>
        <v>0</v>
      </c>
      <c r="F41" s="71"/>
      <c r="G41" s="67">
        <v>11</v>
      </c>
      <c r="H41" s="72"/>
      <c r="I41" s="30"/>
      <c r="J41" s="198">
        <v>0</v>
      </c>
      <c r="K41" s="73"/>
      <c r="L41" s="67">
        <v>16</v>
      </c>
      <c r="M41" s="28" t="s">
        <v>53</v>
      </c>
      <c r="N41" s="36"/>
      <c r="O41" s="36"/>
      <c r="P41" s="201"/>
      <c r="Q41" s="74" t="s">
        <v>46</v>
      </c>
      <c r="R41" s="200">
        <v>0</v>
      </c>
      <c r="S41" s="71"/>
    </row>
    <row r="42" spans="1:19" ht="20.25" customHeight="1">
      <c r="A42" s="67">
        <v>5</v>
      </c>
      <c r="B42" s="68" t="s">
        <v>54</v>
      </c>
      <c r="C42" s="17"/>
      <c r="D42" s="69" t="s">
        <v>43</v>
      </c>
      <c r="E42" s="70">
        <f>SUMIF(Rozpocet!O13:O123,256,Rozpocet!I13:I123)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55</v>
      </c>
      <c r="N42" s="36"/>
      <c r="O42" s="36"/>
      <c r="P42" s="201"/>
      <c r="Q42" s="74" t="s">
        <v>46</v>
      </c>
      <c r="R42" s="200">
        <v>0</v>
      </c>
      <c r="S42" s="71"/>
    </row>
    <row r="43" spans="1:19" ht="20.25" customHeight="1">
      <c r="A43" s="67">
        <v>6</v>
      </c>
      <c r="B43" s="75"/>
      <c r="C43" s="33"/>
      <c r="D43" s="69" t="s">
        <v>47</v>
      </c>
      <c r="E43" s="70">
        <f>SUMIF(Rozpocet!O14:O123,64,Rozpocet!I14:I123)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56</v>
      </c>
      <c r="N43" s="36"/>
      <c r="O43" s="36"/>
      <c r="P43" s="36"/>
      <c r="Q43" s="30"/>
      <c r="R43" s="70">
        <f>SUMIF(Rozpocet!O14:O123,1024,Rozpocet!I14:I123)</f>
        <v>0</v>
      </c>
      <c r="S43" s="71"/>
    </row>
    <row r="44" spans="1:19" ht="20.25" customHeight="1">
      <c r="A44" s="67">
        <v>7</v>
      </c>
      <c r="B44" s="78" t="s">
        <v>57</v>
      </c>
      <c r="C44" s="36"/>
      <c r="D44" s="30"/>
      <c r="E44" s="79">
        <f>SUM(E38:E43)</f>
        <v>0</v>
      </c>
      <c r="F44" s="46"/>
      <c r="G44" s="67">
        <v>12</v>
      </c>
      <c r="H44" s="78" t="s">
        <v>58</v>
      </c>
      <c r="I44" s="30"/>
      <c r="J44" s="80">
        <f>SUM(J38:J41)</f>
        <v>0</v>
      </c>
      <c r="K44" s="81"/>
      <c r="L44" s="67">
        <v>19</v>
      </c>
      <c r="M44" s="68" t="s">
        <v>59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60</v>
      </c>
      <c r="C45" s="85"/>
      <c r="D45" s="86"/>
      <c r="E45" s="87">
        <f>SUMIF(Rozpocet!O14:O123,512,Rozpocet!I14:I123)</f>
        <v>0</v>
      </c>
      <c r="F45" s="42"/>
      <c r="G45" s="83">
        <v>21</v>
      </c>
      <c r="H45" s="84" t="s">
        <v>61</v>
      </c>
      <c r="I45" s="86"/>
      <c r="J45" s="199">
        <v>0</v>
      </c>
      <c r="K45" s="88">
        <f>M49</f>
        <v>21</v>
      </c>
      <c r="L45" s="83">
        <v>22</v>
      </c>
      <c r="M45" s="84" t="s">
        <v>62</v>
      </c>
      <c r="N45" s="85"/>
      <c r="O45" s="85"/>
      <c r="P45" s="85"/>
      <c r="Q45" s="86"/>
      <c r="R45" s="87">
        <f>SUMIF(Rozpocet!O14:O123,"&lt;4",Rozpocet!I14:I123)+SUMIF(Rozpocet!O14:O123,"&gt;1024",Rozpocet!I14:I123)</f>
        <v>0</v>
      </c>
      <c r="S45" s="42"/>
    </row>
    <row r="46" spans="1:19" ht="20.25" customHeight="1">
      <c r="A46" s="89" t="s">
        <v>20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63</v>
      </c>
      <c r="M46" s="49"/>
      <c r="N46" s="63" t="s">
        <v>64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65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66</v>
      </c>
      <c r="B48" s="32"/>
      <c r="C48" s="32"/>
      <c r="D48" s="32"/>
      <c r="E48" s="32"/>
      <c r="F48" s="33"/>
      <c r="G48" s="95" t="s">
        <v>67</v>
      </c>
      <c r="H48" s="32"/>
      <c r="I48" s="32"/>
      <c r="J48" s="32"/>
      <c r="K48" s="32"/>
      <c r="L48" s="67">
        <v>24</v>
      </c>
      <c r="M48" s="96">
        <v>15</v>
      </c>
      <c r="N48" s="33" t="s">
        <v>46</v>
      </c>
      <c r="O48" s="97">
        <f>R47-O49</f>
        <v>0</v>
      </c>
      <c r="P48" s="36" t="s">
        <v>68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19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21</v>
      </c>
      <c r="N49" s="30" t="s">
        <v>46</v>
      </c>
      <c r="O49" s="97">
        <f>ROUND(SUMIF(Rozpocet!N14:N123,M49,Rozpocet!I14:I123)+SUMIF(P38:P42,M49,R38:R42)+IF(K45=M49,J45,0),2)</f>
        <v>0</v>
      </c>
      <c r="P49" s="36" t="s">
        <v>68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69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66</v>
      </c>
      <c r="B51" s="32"/>
      <c r="C51" s="32"/>
      <c r="D51" s="32"/>
      <c r="E51" s="32"/>
      <c r="F51" s="33"/>
      <c r="G51" s="95" t="s">
        <v>67</v>
      </c>
      <c r="H51" s="32"/>
      <c r="I51" s="32"/>
      <c r="J51" s="32"/>
      <c r="K51" s="32"/>
      <c r="L51" s="61" t="s">
        <v>70</v>
      </c>
      <c r="M51" s="49"/>
      <c r="N51" s="63" t="s">
        <v>71</v>
      </c>
      <c r="O51" s="48"/>
      <c r="P51" s="48"/>
      <c r="Q51" s="48"/>
      <c r="R51" s="108"/>
      <c r="S51" s="51"/>
    </row>
    <row r="52" spans="1:19" ht="20.25" customHeight="1">
      <c r="A52" s="100" t="s">
        <v>22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72</v>
      </c>
      <c r="N52" s="36"/>
      <c r="O52" s="36"/>
      <c r="P52" s="36"/>
      <c r="Q52" s="30"/>
      <c r="R52" s="200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73</v>
      </c>
      <c r="N53" s="36"/>
      <c r="O53" s="36"/>
      <c r="P53" s="36"/>
      <c r="Q53" s="30"/>
      <c r="R53" s="200">
        <v>0</v>
      </c>
      <c r="S53" s="71"/>
    </row>
    <row r="54" spans="1:19" ht="20.25" customHeight="1">
      <c r="A54" s="109" t="s">
        <v>66</v>
      </c>
      <c r="B54" s="41"/>
      <c r="C54" s="41"/>
      <c r="D54" s="41"/>
      <c r="E54" s="41"/>
      <c r="F54" s="110"/>
      <c r="G54" s="111" t="s">
        <v>67</v>
      </c>
      <c r="H54" s="41"/>
      <c r="I54" s="41"/>
      <c r="J54" s="41"/>
      <c r="K54" s="41"/>
      <c r="L54" s="83">
        <v>29</v>
      </c>
      <c r="M54" s="84" t="s">
        <v>74</v>
      </c>
      <c r="N54" s="85"/>
      <c r="O54" s="85"/>
      <c r="P54" s="85"/>
      <c r="Q54" s="86"/>
      <c r="R54" s="202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75</v>
      </c>
      <c r="B1" s="114"/>
      <c r="C1" s="114"/>
      <c r="D1" s="114"/>
      <c r="E1" s="114"/>
    </row>
    <row r="2" spans="1:5" ht="12" customHeight="1">
      <c r="A2" s="115" t="s">
        <v>76</v>
      </c>
      <c r="B2" s="116" t="str">
        <f>'Krycí list'!E5</f>
        <v>Stavba chodníků v obci Petrohrad</v>
      </c>
      <c r="C2" s="117"/>
      <c r="D2" s="117"/>
      <c r="E2" s="117"/>
    </row>
    <row r="3" spans="1:5" ht="12" customHeight="1">
      <c r="A3" s="115" t="s">
        <v>77</v>
      </c>
      <c r="B3" s="116" t="str">
        <f>'Krycí list'!E7</f>
        <v>Stavba chodníků v obci Petrohrad</v>
      </c>
      <c r="C3" s="118"/>
      <c r="D3" s="116"/>
      <c r="E3" s="119"/>
    </row>
    <row r="4" spans="1:5" ht="12" customHeight="1">
      <c r="A4" s="115" t="s">
        <v>78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79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80</v>
      </c>
      <c r="B7" s="116" t="str">
        <f>'Krycí list'!E26</f>
        <v> </v>
      </c>
      <c r="C7" s="118"/>
      <c r="D7" s="116"/>
      <c r="E7" s="119"/>
    </row>
    <row r="8" spans="1:5" ht="12" customHeight="1">
      <c r="A8" s="116" t="s">
        <v>81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82</v>
      </c>
      <c r="B9" s="116" t="s">
        <v>26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83</v>
      </c>
      <c r="B11" s="121" t="s">
        <v>84</v>
      </c>
      <c r="C11" s="122" t="s">
        <v>85</v>
      </c>
      <c r="D11" s="123" t="s">
        <v>86</v>
      </c>
      <c r="E11" s="122" t="s">
        <v>87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1</v>
      </c>
      <c r="B15" s="137" t="str">
        <f>Rozpocet!E15</f>
        <v>Zemní práce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Rozpocet!D60</f>
        <v>5</v>
      </c>
      <c r="B16" s="137" t="str">
        <f>Rozpocet!E60</f>
        <v>Komunikace</v>
      </c>
      <c r="C16" s="138">
        <f>Rozpocet!I60</f>
        <v>0</v>
      </c>
      <c r="D16" s="139">
        <f>Rozpocet!K60</f>
        <v>0</v>
      </c>
      <c r="E16" s="139">
        <f>Rozpocet!M60</f>
        <v>0</v>
      </c>
    </row>
    <row r="17" spans="1:5" s="131" customFormat="1" ht="12.75" customHeight="1">
      <c r="A17" s="136" t="str">
        <f>Rozpocet!D98</f>
        <v>9</v>
      </c>
      <c r="B17" s="137" t="str">
        <f>Rozpocet!E98</f>
        <v>Ostatní konstrukce a práce-bourání</v>
      </c>
      <c r="C17" s="138">
        <f>Rozpocet!I98</f>
        <v>0</v>
      </c>
      <c r="D17" s="139">
        <f>Rozpocet!K98</f>
        <v>0</v>
      </c>
      <c r="E17" s="139">
        <f>Rozpocet!M98</f>
        <v>0</v>
      </c>
    </row>
    <row r="18" spans="1:5" s="131" customFormat="1" ht="12.75" customHeight="1">
      <c r="A18" s="140" t="str">
        <f>Rozpocet!D117</f>
        <v>99</v>
      </c>
      <c r="B18" s="141" t="str">
        <f>Rozpocet!E117</f>
        <v>Přesun hmot</v>
      </c>
      <c r="C18" s="142">
        <f>Rozpocet!I117</f>
        <v>0</v>
      </c>
      <c r="D18" s="143">
        <f>Rozpocet!K117</f>
        <v>0</v>
      </c>
      <c r="E18" s="143">
        <f>Rozpocet!M117</f>
        <v>0</v>
      </c>
    </row>
    <row r="19" spans="1:5" s="131" customFormat="1" ht="12.75" customHeight="1">
      <c r="A19" s="132" t="str">
        <f>Rozpocet!D120</f>
        <v>OST</v>
      </c>
      <c r="B19" s="133" t="str">
        <f>Rozpocet!E120</f>
        <v>Ostatní</v>
      </c>
      <c r="C19" s="134">
        <f>Rozpocet!I120</f>
        <v>0</v>
      </c>
      <c r="D19" s="135">
        <f>Rozpocet!K120</f>
        <v>0</v>
      </c>
      <c r="E19" s="135">
        <f>Rozpocet!M120</f>
        <v>0</v>
      </c>
    </row>
    <row r="20" spans="1:5" s="131" customFormat="1" ht="12.75" customHeight="1">
      <c r="A20" s="136" t="str">
        <f>Rozpocet!D121</f>
        <v>O01</v>
      </c>
      <c r="B20" s="137" t="str">
        <f>Rozpocet!E121</f>
        <v>Ostatní</v>
      </c>
      <c r="C20" s="138">
        <f>Rozpocet!I121</f>
        <v>0</v>
      </c>
      <c r="D20" s="139">
        <f>Rozpocet!K121</f>
        <v>0</v>
      </c>
      <c r="E20" s="139">
        <f>Rozpocet!M121</f>
        <v>0</v>
      </c>
    </row>
    <row r="21" spans="2:5" s="144" customFormat="1" ht="12.75" customHeight="1">
      <c r="B21" s="145" t="s">
        <v>88</v>
      </c>
      <c r="C21" s="146">
        <f>Rozpocet!I123</f>
        <v>0</v>
      </c>
      <c r="D21" s="147">
        <f>Rozpocet!K123</f>
        <v>0</v>
      </c>
      <c r="E21" s="147">
        <f>Rozpocet!M123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3" t="s">
        <v>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5" t="s">
        <v>76</v>
      </c>
      <c r="B2" s="116"/>
      <c r="C2" s="116" t="str">
        <f>'Krycí list'!E5</f>
        <v>Stavba chodníků v obci Petrohrad</v>
      </c>
      <c r="D2" s="116"/>
      <c r="E2" s="116"/>
      <c r="F2" s="116"/>
      <c r="G2" s="116"/>
      <c r="H2" s="116"/>
      <c r="I2" s="116"/>
      <c r="J2" s="116"/>
      <c r="K2" s="116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5" t="s">
        <v>77</v>
      </c>
      <c r="B3" s="116"/>
      <c r="C3" s="116" t="str">
        <f>'Krycí list'!E7</f>
        <v>Stavba chodníků v obci Petrohrad</v>
      </c>
      <c r="D3" s="116"/>
      <c r="E3" s="116"/>
      <c r="F3" s="116"/>
      <c r="G3" s="116"/>
      <c r="H3" s="116"/>
      <c r="I3" s="116"/>
      <c r="J3" s="116"/>
      <c r="K3" s="116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5" t="s">
        <v>78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16" t="s">
        <v>90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16" t="s">
        <v>80</v>
      </c>
      <c r="B7" s="116"/>
      <c r="C7" s="116" t="str">
        <f>'Krycí list'!E26</f>
        <v> </v>
      </c>
      <c r="D7" s="116"/>
      <c r="E7" s="116"/>
      <c r="F7" s="116"/>
      <c r="G7" s="116"/>
      <c r="H7" s="116"/>
      <c r="I7" s="116"/>
      <c r="J7" s="116"/>
      <c r="K7" s="116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16" t="s">
        <v>81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16" t="s">
        <v>82</v>
      </c>
      <c r="B9" s="116"/>
      <c r="C9" s="116" t="s">
        <v>26</v>
      </c>
      <c r="D9" s="116"/>
      <c r="E9" s="116"/>
      <c r="F9" s="116"/>
      <c r="G9" s="116"/>
      <c r="H9" s="116"/>
      <c r="I9" s="116"/>
      <c r="J9" s="116"/>
      <c r="K9" s="116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82"/>
      <c r="H10" s="182"/>
      <c r="I10" s="148"/>
      <c r="J10" s="148"/>
      <c r="K10" s="148"/>
      <c r="L10" s="148"/>
      <c r="M10" s="148"/>
      <c r="N10" s="182"/>
      <c r="O10" s="149"/>
      <c r="P10" s="149"/>
      <c r="Q10" s="148"/>
      <c r="R10" s="148"/>
      <c r="S10" s="148"/>
      <c r="T10" s="148"/>
    </row>
    <row r="11" spans="1:21" ht="21.75" customHeight="1">
      <c r="A11" s="120" t="s">
        <v>91</v>
      </c>
      <c r="B11" s="121" t="s">
        <v>92</v>
      </c>
      <c r="C11" s="121" t="s">
        <v>93</v>
      </c>
      <c r="D11" s="121" t="s">
        <v>94</v>
      </c>
      <c r="E11" s="121" t="s">
        <v>84</v>
      </c>
      <c r="F11" s="121" t="s">
        <v>95</v>
      </c>
      <c r="G11" s="183" t="s">
        <v>96</v>
      </c>
      <c r="H11" s="183" t="s">
        <v>97</v>
      </c>
      <c r="I11" s="121" t="s">
        <v>85</v>
      </c>
      <c r="J11" s="121" t="s">
        <v>98</v>
      </c>
      <c r="K11" s="121" t="s">
        <v>86</v>
      </c>
      <c r="L11" s="121" t="s">
        <v>99</v>
      </c>
      <c r="M11" s="121" t="s">
        <v>100</v>
      </c>
      <c r="N11" s="183" t="s">
        <v>101</v>
      </c>
      <c r="O11" s="150" t="s">
        <v>102</v>
      </c>
      <c r="P11" s="151" t="s">
        <v>103</v>
      </c>
      <c r="Q11" s="121"/>
      <c r="R11" s="121"/>
      <c r="S11" s="121"/>
      <c r="T11" s="152" t="s">
        <v>104</v>
      </c>
      <c r="U11" s="153"/>
    </row>
    <row r="12" spans="1:21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84">
        <v>7</v>
      </c>
      <c r="H12" s="184">
        <v>8</v>
      </c>
      <c r="I12" s="125">
        <v>9</v>
      </c>
      <c r="J12" s="125"/>
      <c r="K12" s="125"/>
      <c r="L12" s="125"/>
      <c r="M12" s="125"/>
      <c r="N12" s="184">
        <v>10</v>
      </c>
      <c r="O12" s="154">
        <v>11</v>
      </c>
      <c r="P12" s="155">
        <v>12</v>
      </c>
      <c r="Q12" s="125"/>
      <c r="R12" s="125"/>
      <c r="S12" s="125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82"/>
      <c r="H13" s="182"/>
      <c r="I13" s="148"/>
      <c r="J13" s="148"/>
      <c r="K13" s="148"/>
      <c r="L13" s="148"/>
      <c r="M13" s="148"/>
      <c r="N13" s="182"/>
      <c r="O13" s="149"/>
      <c r="P13" s="157"/>
      <c r="Q13" s="148"/>
      <c r="R13" s="148"/>
      <c r="S13" s="148"/>
      <c r="T13" s="148"/>
    </row>
    <row r="14" spans="1:16" s="131" customFormat="1" ht="12.75" customHeight="1">
      <c r="A14" s="158"/>
      <c r="B14" s="159" t="s">
        <v>63</v>
      </c>
      <c r="C14" s="158"/>
      <c r="D14" s="158" t="s">
        <v>42</v>
      </c>
      <c r="E14" s="158" t="s">
        <v>105</v>
      </c>
      <c r="F14" s="158"/>
      <c r="G14" s="185"/>
      <c r="H14" s="185"/>
      <c r="I14" s="160">
        <f>I15+I60+I98</f>
        <v>0</v>
      </c>
      <c r="J14" s="158"/>
      <c r="K14" s="161">
        <f>K15+K60+K98</f>
        <v>0</v>
      </c>
      <c r="L14" s="158"/>
      <c r="M14" s="161">
        <f>M15+M60+M98</f>
        <v>0</v>
      </c>
      <c r="N14" s="185"/>
      <c r="P14" s="133" t="s">
        <v>106</v>
      </c>
    </row>
    <row r="15" spans="2:16" s="131" customFormat="1" ht="12.75" customHeight="1">
      <c r="B15" s="136" t="s">
        <v>63</v>
      </c>
      <c r="D15" s="137" t="s">
        <v>107</v>
      </c>
      <c r="E15" s="137" t="s">
        <v>108</v>
      </c>
      <c r="G15" s="186"/>
      <c r="H15" s="186"/>
      <c r="I15" s="138">
        <f>SUM(I16:I59)</f>
        <v>0</v>
      </c>
      <c r="K15" s="139">
        <f>SUM(K16:K59)</f>
        <v>0</v>
      </c>
      <c r="M15" s="139">
        <f>SUM(M16:M59)</f>
        <v>0</v>
      </c>
      <c r="N15" s="186"/>
      <c r="P15" s="137" t="s">
        <v>107</v>
      </c>
    </row>
    <row r="16" spans="1:16" s="14" customFormat="1" ht="13.5" customHeight="1">
      <c r="A16" s="162" t="s">
        <v>107</v>
      </c>
      <c r="B16" s="162" t="s">
        <v>109</v>
      </c>
      <c r="C16" s="162" t="s">
        <v>110</v>
      </c>
      <c r="D16" s="163" t="s">
        <v>111</v>
      </c>
      <c r="E16" s="164" t="s">
        <v>112</v>
      </c>
      <c r="F16" s="162" t="s">
        <v>113</v>
      </c>
      <c r="G16" s="187">
        <v>42.553</v>
      </c>
      <c r="H16" s="188">
        <v>0</v>
      </c>
      <c r="I16" s="165">
        <f>ROUND(G16*H16,2)</f>
        <v>0</v>
      </c>
      <c r="J16" s="166">
        <v>0</v>
      </c>
      <c r="K16" s="167">
        <f>G16*J16</f>
        <v>0</v>
      </c>
      <c r="L16" s="166">
        <v>0</v>
      </c>
      <c r="M16" s="167">
        <f>G16*L16</f>
        <v>0</v>
      </c>
      <c r="N16" s="195">
        <v>21</v>
      </c>
      <c r="O16" s="168">
        <v>4</v>
      </c>
      <c r="P16" s="14" t="s">
        <v>114</v>
      </c>
    </row>
    <row r="17" spans="5:17" s="14" customFormat="1" ht="21" customHeight="1">
      <c r="E17" s="169" t="s">
        <v>115</v>
      </c>
      <c r="G17" s="189"/>
      <c r="H17" s="189"/>
      <c r="N17" s="189"/>
      <c r="P17" s="14" t="s">
        <v>114</v>
      </c>
      <c r="Q17" s="14" t="s">
        <v>116</v>
      </c>
    </row>
    <row r="18" spans="4:19" s="14" customFormat="1" ht="15.75" customHeight="1">
      <c r="D18" s="170"/>
      <c r="E18" s="171" t="s">
        <v>117</v>
      </c>
      <c r="G18" s="190">
        <v>4.292</v>
      </c>
      <c r="H18" s="189"/>
      <c r="N18" s="189"/>
      <c r="P18" s="170" t="s">
        <v>114</v>
      </c>
      <c r="Q18" s="170" t="s">
        <v>114</v>
      </c>
      <c r="R18" s="170" t="s">
        <v>118</v>
      </c>
      <c r="S18" s="170" t="s">
        <v>106</v>
      </c>
    </row>
    <row r="19" spans="4:19" s="14" customFormat="1" ht="15.75" customHeight="1">
      <c r="D19" s="170"/>
      <c r="E19" s="171" t="s">
        <v>119</v>
      </c>
      <c r="G19" s="190">
        <v>1.378</v>
      </c>
      <c r="H19" s="189"/>
      <c r="N19" s="189"/>
      <c r="P19" s="170" t="s">
        <v>114</v>
      </c>
      <c r="Q19" s="170" t="s">
        <v>114</v>
      </c>
      <c r="R19" s="170" t="s">
        <v>118</v>
      </c>
      <c r="S19" s="170" t="s">
        <v>106</v>
      </c>
    </row>
    <row r="20" spans="4:19" s="14" customFormat="1" ht="15.75" customHeight="1">
      <c r="D20" s="170"/>
      <c r="E20" s="171" t="s">
        <v>120</v>
      </c>
      <c r="G20" s="190">
        <v>23.663</v>
      </c>
      <c r="H20" s="189"/>
      <c r="N20" s="189"/>
      <c r="P20" s="170" t="s">
        <v>114</v>
      </c>
      <c r="Q20" s="170" t="s">
        <v>114</v>
      </c>
      <c r="R20" s="170" t="s">
        <v>118</v>
      </c>
      <c r="S20" s="170" t="s">
        <v>106</v>
      </c>
    </row>
    <row r="21" spans="4:19" s="14" customFormat="1" ht="15.75" customHeight="1">
      <c r="D21" s="170"/>
      <c r="E21" s="171" t="s">
        <v>121</v>
      </c>
      <c r="G21" s="190">
        <v>0.7</v>
      </c>
      <c r="H21" s="189"/>
      <c r="N21" s="189"/>
      <c r="P21" s="170" t="s">
        <v>114</v>
      </c>
      <c r="Q21" s="170" t="s">
        <v>114</v>
      </c>
      <c r="R21" s="170" t="s">
        <v>118</v>
      </c>
      <c r="S21" s="170" t="s">
        <v>106</v>
      </c>
    </row>
    <row r="22" spans="4:19" s="14" customFormat="1" ht="15.75" customHeight="1">
      <c r="D22" s="170"/>
      <c r="E22" s="171" t="s">
        <v>122</v>
      </c>
      <c r="G22" s="190">
        <v>12.52</v>
      </c>
      <c r="H22" s="189"/>
      <c r="N22" s="189"/>
      <c r="P22" s="170" t="s">
        <v>114</v>
      </c>
      <c r="Q22" s="170" t="s">
        <v>114</v>
      </c>
      <c r="R22" s="170" t="s">
        <v>118</v>
      </c>
      <c r="S22" s="170" t="s">
        <v>106</v>
      </c>
    </row>
    <row r="23" spans="4:19" s="14" customFormat="1" ht="15.75" customHeight="1">
      <c r="D23" s="172"/>
      <c r="E23" s="173" t="s">
        <v>123</v>
      </c>
      <c r="G23" s="191">
        <v>42.553</v>
      </c>
      <c r="H23" s="189"/>
      <c r="N23" s="189"/>
      <c r="P23" s="172" t="s">
        <v>114</v>
      </c>
      <c r="Q23" s="172" t="s">
        <v>124</v>
      </c>
      <c r="R23" s="172" t="s">
        <v>118</v>
      </c>
      <c r="S23" s="172" t="s">
        <v>107</v>
      </c>
    </row>
    <row r="24" spans="1:16" s="14" customFormat="1" ht="13.5" customHeight="1">
      <c r="A24" s="162" t="s">
        <v>114</v>
      </c>
      <c r="B24" s="162" t="s">
        <v>109</v>
      </c>
      <c r="C24" s="162" t="s">
        <v>110</v>
      </c>
      <c r="D24" s="163" t="s">
        <v>125</v>
      </c>
      <c r="E24" s="164" t="s">
        <v>126</v>
      </c>
      <c r="F24" s="162" t="s">
        <v>113</v>
      </c>
      <c r="G24" s="187">
        <v>42.553</v>
      </c>
      <c r="H24" s="188">
        <v>0</v>
      </c>
      <c r="I24" s="165">
        <f>ROUND(G24*H24,2)</f>
        <v>0</v>
      </c>
      <c r="J24" s="166">
        <v>0</v>
      </c>
      <c r="K24" s="167">
        <f>G24*J24</f>
        <v>0</v>
      </c>
      <c r="L24" s="166">
        <v>0</v>
      </c>
      <c r="M24" s="167">
        <f>G24*L24</f>
        <v>0</v>
      </c>
      <c r="N24" s="195">
        <v>21</v>
      </c>
      <c r="O24" s="168">
        <v>4</v>
      </c>
      <c r="P24" s="14" t="s">
        <v>114</v>
      </c>
    </row>
    <row r="25" spans="5:17" s="14" customFormat="1" ht="21" customHeight="1">
      <c r="E25" s="169" t="s">
        <v>115</v>
      </c>
      <c r="G25" s="189"/>
      <c r="H25" s="189"/>
      <c r="N25" s="189"/>
      <c r="P25" s="14" t="s">
        <v>114</v>
      </c>
      <c r="Q25" s="14" t="s">
        <v>116</v>
      </c>
    </row>
    <row r="26" spans="1:16" s="14" customFormat="1" ht="13.5" customHeight="1">
      <c r="A26" s="162" t="s">
        <v>127</v>
      </c>
      <c r="B26" s="162" t="s">
        <v>109</v>
      </c>
      <c r="C26" s="162" t="s">
        <v>110</v>
      </c>
      <c r="D26" s="163" t="s">
        <v>128</v>
      </c>
      <c r="E26" s="164" t="s">
        <v>129</v>
      </c>
      <c r="F26" s="162" t="s">
        <v>113</v>
      </c>
      <c r="G26" s="187">
        <v>33.952</v>
      </c>
      <c r="H26" s="188">
        <v>0</v>
      </c>
      <c r="I26" s="165">
        <f>ROUND(G26*H26,2)</f>
        <v>0</v>
      </c>
      <c r="J26" s="166">
        <v>0</v>
      </c>
      <c r="K26" s="167">
        <f>G26*J26</f>
        <v>0</v>
      </c>
      <c r="L26" s="166">
        <v>0</v>
      </c>
      <c r="M26" s="167">
        <f>G26*L26</f>
        <v>0</v>
      </c>
      <c r="N26" s="195">
        <v>21</v>
      </c>
      <c r="O26" s="168">
        <v>4</v>
      </c>
      <c r="P26" s="14" t="s">
        <v>114</v>
      </c>
    </row>
    <row r="27" spans="5:17" s="14" customFormat="1" ht="21" customHeight="1">
      <c r="E27" s="169" t="s">
        <v>115</v>
      </c>
      <c r="G27" s="189"/>
      <c r="H27" s="189"/>
      <c r="N27" s="189"/>
      <c r="P27" s="14" t="s">
        <v>114</v>
      </c>
      <c r="Q27" s="14" t="s">
        <v>116</v>
      </c>
    </row>
    <row r="28" spans="4:19" s="14" customFormat="1" ht="15.75" customHeight="1">
      <c r="D28" s="170"/>
      <c r="E28" s="171" t="s">
        <v>130</v>
      </c>
      <c r="G28" s="190">
        <v>42.553</v>
      </c>
      <c r="H28" s="189"/>
      <c r="N28" s="189"/>
      <c r="P28" s="170" t="s">
        <v>114</v>
      </c>
      <c r="Q28" s="170" t="s">
        <v>114</v>
      </c>
      <c r="R28" s="170" t="s">
        <v>118</v>
      </c>
      <c r="S28" s="170" t="s">
        <v>106</v>
      </c>
    </row>
    <row r="29" spans="4:19" s="14" customFormat="1" ht="15.75" customHeight="1">
      <c r="D29" s="170"/>
      <c r="E29" s="171" t="s">
        <v>131</v>
      </c>
      <c r="G29" s="190">
        <v>-8.601</v>
      </c>
      <c r="H29" s="189"/>
      <c r="N29" s="189"/>
      <c r="P29" s="170" t="s">
        <v>114</v>
      </c>
      <c r="Q29" s="170" t="s">
        <v>114</v>
      </c>
      <c r="R29" s="170" t="s">
        <v>118</v>
      </c>
      <c r="S29" s="170" t="s">
        <v>106</v>
      </c>
    </row>
    <row r="30" spans="4:19" s="14" customFormat="1" ht="15.75" customHeight="1">
      <c r="D30" s="172"/>
      <c r="E30" s="173" t="s">
        <v>123</v>
      </c>
      <c r="G30" s="191">
        <v>33.952</v>
      </c>
      <c r="H30" s="189"/>
      <c r="N30" s="189"/>
      <c r="P30" s="172" t="s">
        <v>114</v>
      </c>
      <c r="Q30" s="172" t="s">
        <v>124</v>
      </c>
      <c r="R30" s="172" t="s">
        <v>118</v>
      </c>
      <c r="S30" s="172" t="s">
        <v>107</v>
      </c>
    </row>
    <row r="31" spans="1:16" s="14" customFormat="1" ht="13.5" customHeight="1">
      <c r="A31" s="162" t="s">
        <v>124</v>
      </c>
      <c r="B31" s="162" t="s">
        <v>109</v>
      </c>
      <c r="C31" s="162" t="s">
        <v>110</v>
      </c>
      <c r="D31" s="163" t="s">
        <v>132</v>
      </c>
      <c r="E31" s="164" t="s">
        <v>133</v>
      </c>
      <c r="F31" s="162" t="s">
        <v>113</v>
      </c>
      <c r="G31" s="187">
        <v>33.952</v>
      </c>
      <c r="H31" s="188">
        <v>0</v>
      </c>
      <c r="I31" s="165">
        <f>ROUND(G31*H31,2)</f>
        <v>0</v>
      </c>
      <c r="J31" s="166">
        <v>0</v>
      </c>
      <c r="K31" s="167">
        <f>G31*J31</f>
        <v>0</v>
      </c>
      <c r="L31" s="166">
        <v>0</v>
      </c>
      <c r="M31" s="167">
        <f>G31*L31</f>
        <v>0</v>
      </c>
      <c r="N31" s="195">
        <v>21</v>
      </c>
      <c r="O31" s="168">
        <v>4</v>
      </c>
      <c r="P31" s="14" t="s">
        <v>114</v>
      </c>
    </row>
    <row r="32" spans="5:17" s="14" customFormat="1" ht="21" customHeight="1">
      <c r="E32" s="169" t="s">
        <v>115</v>
      </c>
      <c r="G32" s="189"/>
      <c r="H32" s="189"/>
      <c r="N32" s="189"/>
      <c r="P32" s="14" t="s">
        <v>114</v>
      </c>
      <c r="Q32" s="14" t="s">
        <v>116</v>
      </c>
    </row>
    <row r="33" spans="1:16" s="14" customFormat="1" ht="13.5" customHeight="1">
      <c r="A33" s="162" t="s">
        <v>134</v>
      </c>
      <c r="B33" s="162" t="s">
        <v>109</v>
      </c>
      <c r="C33" s="162" t="s">
        <v>110</v>
      </c>
      <c r="D33" s="163" t="s">
        <v>135</v>
      </c>
      <c r="E33" s="164" t="s">
        <v>136</v>
      </c>
      <c r="F33" s="162" t="s">
        <v>113</v>
      </c>
      <c r="G33" s="187">
        <v>33.952</v>
      </c>
      <c r="H33" s="188">
        <v>0</v>
      </c>
      <c r="I33" s="165">
        <f>ROUND(G33*H33,2)</f>
        <v>0</v>
      </c>
      <c r="J33" s="166">
        <v>0</v>
      </c>
      <c r="K33" s="167">
        <f>G33*J33</f>
        <v>0</v>
      </c>
      <c r="L33" s="166">
        <v>0</v>
      </c>
      <c r="M33" s="167">
        <f>G33*L33</f>
        <v>0</v>
      </c>
      <c r="N33" s="195">
        <v>21</v>
      </c>
      <c r="O33" s="168">
        <v>4</v>
      </c>
      <c r="P33" s="14" t="s">
        <v>114</v>
      </c>
    </row>
    <row r="34" spans="5:17" s="14" customFormat="1" ht="21" customHeight="1">
      <c r="E34" s="169" t="s">
        <v>115</v>
      </c>
      <c r="G34" s="189"/>
      <c r="H34" s="189"/>
      <c r="N34" s="189"/>
      <c r="P34" s="14" t="s">
        <v>114</v>
      </c>
      <c r="Q34" s="14" t="s">
        <v>116</v>
      </c>
    </row>
    <row r="35" spans="1:16" s="14" customFormat="1" ht="13.5" customHeight="1">
      <c r="A35" s="162" t="s">
        <v>137</v>
      </c>
      <c r="B35" s="162" t="s">
        <v>109</v>
      </c>
      <c r="C35" s="162" t="s">
        <v>110</v>
      </c>
      <c r="D35" s="163" t="s">
        <v>138</v>
      </c>
      <c r="E35" s="164" t="s">
        <v>139</v>
      </c>
      <c r="F35" s="162" t="s">
        <v>140</v>
      </c>
      <c r="G35" s="187">
        <v>49.909</v>
      </c>
      <c r="H35" s="188">
        <v>0</v>
      </c>
      <c r="I35" s="165">
        <f>ROUND(G35*H35,2)</f>
        <v>0</v>
      </c>
      <c r="J35" s="166">
        <v>0</v>
      </c>
      <c r="K35" s="167">
        <f>G35*J35</f>
        <v>0</v>
      </c>
      <c r="L35" s="166">
        <v>0</v>
      </c>
      <c r="M35" s="167">
        <f>G35*L35</f>
        <v>0</v>
      </c>
      <c r="N35" s="195">
        <v>21</v>
      </c>
      <c r="O35" s="168">
        <v>4</v>
      </c>
      <c r="P35" s="14" t="s">
        <v>114</v>
      </c>
    </row>
    <row r="36" spans="5:17" s="14" customFormat="1" ht="21" customHeight="1">
      <c r="E36" s="169" t="s">
        <v>115</v>
      </c>
      <c r="G36" s="189"/>
      <c r="H36" s="189"/>
      <c r="N36" s="189"/>
      <c r="P36" s="14" t="s">
        <v>114</v>
      </c>
      <c r="Q36" s="14" t="s">
        <v>116</v>
      </c>
    </row>
    <row r="37" spans="4:19" s="14" customFormat="1" ht="15.75" customHeight="1">
      <c r="D37" s="170"/>
      <c r="E37" s="171" t="s">
        <v>141</v>
      </c>
      <c r="G37" s="190">
        <v>49.909</v>
      </c>
      <c r="H37" s="189"/>
      <c r="N37" s="189"/>
      <c r="P37" s="170" t="s">
        <v>114</v>
      </c>
      <c r="Q37" s="170" t="s">
        <v>114</v>
      </c>
      <c r="R37" s="170" t="s">
        <v>118</v>
      </c>
      <c r="S37" s="170" t="s">
        <v>107</v>
      </c>
    </row>
    <row r="38" spans="1:16" s="14" customFormat="1" ht="13.5" customHeight="1">
      <c r="A38" s="162" t="s">
        <v>142</v>
      </c>
      <c r="B38" s="162" t="s">
        <v>109</v>
      </c>
      <c r="C38" s="162" t="s">
        <v>110</v>
      </c>
      <c r="D38" s="163" t="s">
        <v>143</v>
      </c>
      <c r="E38" s="164" t="s">
        <v>144</v>
      </c>
      <c r="F38" s="162" t="s">
        <v>113</v>
      </c>
      <c r="G38" s="187">
        <v>8.601</v>
      </c>
      <c r="H38" s="188">
        <v>0</v>
      </c>
      <c r="I38" s="165">
        <f>ROUND(G38*H38,2)</f>
        <v>0</v>
      </c>
      <c r="J38" s="166">
        <v>0</v>
      </c>
      <c r="K38" s="167">
        <f>G38*J38</f>
        <v>0</v>
      </c>
      <c r="L38" s="166">
        <v>0</v>
      </c>
      <c r="M38" s="167">
        <f>G38*L38</f>
        <v>0</v>
      </c>
      <c r="N38" s="195">
        <v>21</v>
      </c>
      <c r="O38" s="168">
        <v>4</v>
      </c>
      <c r="P38" s="14" t="s">
        <v>114</v>
      </c>
    </row>
    <row r="39" spans="5:17" s="14" customFormat="1" ht="21" customHeight="1">
      <c r="E39" s="169" t="s">
        <v>115</v>
      </c>
      <c r="G39" s="189"/>
      <c r="H39" s="189"/>
      <c r="N39" s="189"/>
      <c r="P39" s="14" t="s">
        <v>114</v>
      </c>
      <c r="Q39" s="14" t="s">
        <v>116</v>
      </c>
    </row>
    <row r="40" spans="4:19" s="14" customFormat="1" ht="15.75" customHeight="1">
      <c r="D40" s="170"/>
      <c r="E40" s="171" t="s">
        <v>145</v>
      </c>
      <c r="G40" s="190">
        <v>3.096</v>
      </c>
      <c r="H40" s="189"/>
      <c r="N40" s="189"/>
      <c r="P40" s="170" t="s">
        <v>114</v>
      </c>
      <c r="Q40" s="170" t="s">
        <v>114</v>
      </c>
      <c r="R40" s="170" t="s">
        <v>118</v>
      </c>
      <c r="S40" s="170" t="s">
        <v>106</v>
      </c>
    </row>
    <row r="41" spans="4:19" s="14" customFormat="1" ht="15.75" customHeight="1">
      <c r="D41" s="170"/>
      <c r="E41" s="171" t="s">
        <v>146</v>
      </c>
      <c r="G41" s="190">
        <v>5.505</v>
      </c>
      <c r="H41" s="189"/>
      <c r="N41" s="189"/>
      <c r="P41" s="170" t="s">
        <v>114</v>
      </c>
      <c r="Q41" s="170" t="s">
        <v>114</v>
      </c>
      <c r="R41" s="170" t="s">
        <v>118</v>
      </c>
      <c r="S41" s="170" t="s">
        <v>106</v>
      </c>
    </row>
    <row r="42" spans="4:19" s="14" customFormat="1" ht="15.75" customHeight="1">
      <c r="D42" s="172"/>
      <c r="E42" s="173" t="s">
        <v>123</v>
      </c>
      <c r="G42" s="191">
        <v>8.601</v>
      </c>
      <c r="H42" s="189"/>
      <c r="N42" s="189"/>
      <c r="P42" s="172" t="s">
        <v>114</v>
      </c>
      <c r="Q42" s="172" t="s">
        <v>124</v>
      </c>
      <c r="R42" s="172" t="s">
        <v>118</v>
      </c>
      <c r="S42" s="172" t="s">
        <v>107</v>
      </c>
    </row>
    <row r="43" spans="1:16" s="14" customFormat="1" ht="13.5" customHeight="1">
      <c r="A43" s="162" t="s">
        <v>147</v>
      </c>
      <c r="B43" s="162" t="s">
        <v>109</v>
      </c>
      <c r="C43" s="162" t="s">
        <v>148</v>
      </c>
      <c r="D43" s="163" t="s">
        <v>149</v>
      </c>
      <c r="E43" s="164" t="s">
        <v>150</v>
      </c>
      <c r="F43" s="162" t="s">
        <v>151</v>
      </c>
      <c r="G43" s="187">
        <v>40.72</v>
      </c>
      <c r="H43" s="188">
        <v>0</v>
      </c>
      <c r="I43" s="165">
        <f>ROUND(G43*H43,2)</f>
        <v>0</v>
      </c>
      <c r="J43" s="166">
        <v>0</v>
      </c>
      <c r="K43" s="167">
        <f>G43*J43</f>
        <v>0</v>
      </c>
      <c r="L43" s="166">
        <v>0</v>
      </c>
      <c r="M43" s="167">
        <f>G43*L43</f>
        <v>0</v>
      </c>
      <c r="N43" s="195">
        <v>21</v>
      </c>
      <c r="O43" s="168">
        <v>4</v>
      </c>
      <c r="P43" s="14" t="s">
        <v>114</v>
      </c>
    </row>
    <row r="44" spans="5:17" s="14" customFormat="1" ht="21" customHeight="1">
      <c r="E44" s="169" t="s">
        <v>115</v>
      </c>
      <c r="G44" s="189"/>
      <c r="H44" s="189"/>
      <c r="N44" s="189"/>
      <c r="P44" s="14" t="s">
        <v>114</v>
      </c>
      <c r="Q44" s="14" t="s">
        <v>116</v>
      </c>
    </row>
    <row r="45" spans="4:19" s="14" customFormat="1" ht="15.75" customHeight="1">
      <c r="D45" s="170"/>
      <c r="E45" s="171" t="s">
        <v>152</v>
      </c>
      <c r="G45" s="190">
        <v>40.72</v>
      </c>
      <c r="H45" s="189"/>
      <c r="N45" s="189"/>
      <c r="P45" s="170" t="s">
        <v>114</v>
      </c>
      <c r="Q45" s="170" t="s">
        <v>114</v>
      </c>
      <c r="R45" s="170" t="s">
        <v>118</v>
      </c>
      <c r="S45" s="170" t="s">
        <v>107</v>
      </c>
    </row>
    <row r="46" spans="1:16" s="14" customFormat="1" ht="13.5" customHeight="1">
      <c r="A46" s="174" t="s">
        <v>153</v>
      </c>
      <c r="B46" s="174" t="s">
        <v>154</v>
      </c>
      <c r="C46" s="174" t="s">
        <v>155</v>
      </c>
      <c r="D46" s="175" t="s">
        <v>156</v>
      </c>
      <c r="E46" s="176" t="s">
        <v>157</v>
      </c>
      <c r="F46" s="174" t="s">
        <v>158</v>
      </c>
      <c r="G46" s="192">
        <v>1.018</v>
      </c>
      <c r="H46" s="193">
        <v>0</v>
      </c>
      <c r="I46" s="177">
        <f>ROUND(G46*H46,2)</f>
        <v>0</v>
      </c>
      <c r="J46" s="178">
        <v>0</v>
      </c>
      <c r="K46" s="179">
        <f>G46*J46</f>
        <v>0</v>
      </c>
      <c r="L46" s="178">
        <v>0</v>
      </c>
      <c r="M46" s="179">
        <f>G46*L46</f>
        <v>0</v>
      </c>
      <c r="N46" s="196">
        <v>21</v>
      </c>
      <c r="O46" s="180">
        <v>8</v>
      </c>
      <c r="P46" s="181" t="s">
        <v>114</v>
      </c>
    </row>
    <row r="47" spans="1:16" s="14" customFormat="1" ht="13.5" customHeight="1">
      <c r="A47" s="162" t="s">
        <v>159</v>
      </c>
      <c r="B47" s="162" t="s">
        <v>109</v>
      </c>
      <c r="C47" s="162" t="s">
        <v>148</v>
      </c>
      <c r="D47" s="163" t="s">
        <v>160</v>
      </c>
      <c r="E47" s="164" t="s">
        <v>161</v>
      </c>
      <c r="F47" s="162" t="s">
        <v>151</v>
      </c>
      <c r="G47" s="187">
        <v>40.72</v>
      </c>
      <c r="H47" s="188">
        <v>0</v>
      </c>
      <c r="I47" s="165">
        <f>ROUND(G47*H47,2)</f>
        <v>0</v>
      </c>
      <c r="J47" s="166">
        <v>0</v>
      </c>
      <c r="K47" s="167">
        <f>G47*J47</f>
        <v>0</v>
      </c>
      <c r="L47" s="166">
        <v>0</v>
      </c>
      <c r="M47" s="167">
        <f>G47*L47</f>
        <v>0</v>
      </c>
      <c r="N47" s="195">
        <v>21</v>
      </c>
      <c r="O47" s="168">
        <v>4</v>
      </c>
      <c r="P47" s="14" t="s">
        <v>114</v>
      </c>
    </row>
    <row r="48" spans="5:17" s="14" customFormat="1" ht="21" customHeight="1">
      <c r="E48" s="169" t="s">
        <v>115</v>
      </c>
      <c r="G48" s="189"/>
      <c r="H48" s="189"/>
      <c r="N48" s="189"/>
      <c r="P48" s="14" t="s">
        <v>114</v>
      </c>
      <c r="Q48" s="14" t="s">
        <v>116</v>
      </c>
    </row>
    <row r="49" spans="4:19" s="14" customFormat="1" ht="15.75" customHeight="1">
      <c r="D49" s="170"/>
      <c r="E49" s="171" t="s">
        <v>152</v>
      </c>
      <c r="G49" s="190">
        <v>40.72</v>
      </c>
      <c r="H49" s="189"/>
      <c r="N49" s="189"/>
      <c r="P49" s="170" t="s">
        <v>114</v>
      </c>
      <c r="Q49" s="170" t="s">
        <v>114</v>
      </c>
      <c r="R49" s="170" t="s">
        <v>118</v>
      </c>
      <c r="S49" s="170" t="s">
        <v>107</v>
      </c>
    </row>
    <row r="50" spans="1:16" s="14" customFormat="1" ht="13.5" customHeight="1">
      <c r="A50" s="162" t="s">
        <v>162</v>
      </c>
      <c r="B50" s="162" t="s">
        <v>109</v>
      </c>
      <c r="C50" s="162" t="s">
        <v>148</v>
      </c>
      <c r="D50" s="163" t="s">
        <v>163</v>
      </c>
      <c r="E50" s="164" t="s">
        <v>164</v>
      </c>
      <c r="F50" s="162" t="s">
        <v>151</v>
      </c>
      <c r="G50" s="187">
        <v>40.72</v>
      </c>
      <c r="H50" s="188">
        <v>0</v>
      </c>
      <c r="I50" s="165">
        <f>ROUND(G50*H50,2)</f>
        <v>0</v>
      </c>
      <c r="J50" s="166">
        <v>0</v>
      </c>
      <c r="K50" s="167">
        <f>G50*J50</f>
        <v>0</v>
      </c>
      <c r="L50" s="166">
        <v>0</v>
      </c>
      <c r="M50" s="167">
        <f>G50*L50</f>
        <v>0</v>
      </c>
      <c r="N50" s="195">
        <v>21</v>
      </c>
      <c r="O50" s="168">
        <v>4</v>
      </c>
      <c r="P50" s="14" t="s">
        <v>114</v>
      </c>
    </row>
    <row r="51" spans="5:17" s="14" customFormat="1" ht="21" customHeight="1">
      <c r="E51" s="169" t="s">
        <v>115</v>
      </c>
      <c r="G51" s="189"/>
      <c r="H51" s="189"/>
      <c r="N51" s="189"/>
      <c r="P51" s="14" t="s">
        <v>114</v>
      </c>
      <c r="Q51" s="14" t="s">
        <v>116</v>
      </c>
    </row>
    <row r="52" spans="4:19" s="14" customFormat="1" ht="15.75" customHeight="1">
      <c r="D52" s="170"/>
      <c r="E52" s="171" t="s">
        <v>152</v>
      </c>
      <c r="G52" s="190">
        <v>40.72</v>
      </c>
      <c r="H52" s="189"/>
      <c r="N52" s="189"/>
      <c r="P52" s="170" t="s">
        <v>114</v>
      </c>
      <c r="Q52" s="170" t="s">
        <v>114</v>
      </c>
      <c r="R52" s="170" t="s">
        <v>118</v>
      </c>
      <c r="S52" s="170" t="s">
        <v>107</v>
      </c>
    </row>
    <row r="53" spans="1:16" s="14" customFormat="1" ht="13.5" customHeight="1">
      <c r="A53" s="162" t="s">
        <v>165</v>
      </c>
      <c r="B53" s="162" t="s">
        <v>109</v>
      </c>
      <c r="C53" s="162" t="s">
        <v>148</v>
      </c>
      <c r="D53" s="163" t="s">
        <v>166</v>
      </c>
      <c r="E53" s="164" t="s">
        <v>167</v>
      </c>
      <c r="F53" s="162" t="s">
        <v>151</v>
      </c>
      <c r="G53" s="187">
        <v>40.72</v>
      </c>
      <c r="H53" s="188">
        <v>0</v>
      </c>
      <c r="I53" s="165">
        <f>ROUND(G53*H53,2)</f>
        <v>0</v>
      </c>
      <c r="J53" s="166">
        <v>0</v>
      </c>
      <c r="K53" s="167">
        <f>G53*J53</f>
        <v>0</v>
      </c>
      <c r="L53" s="166">
        <v>0</v>
      </c>
      <c r="M53" s="167">
        <f>G53*L53</f>
        <v>0</v>
      </c>
      <c r="N53" s="195">
        <v>21</v>
      </c>
      <c r="O53" s="168">
        <v>4</v>
      </c>
      <c r="P53" s="14" t="s">
        <v>114</v>
      </c>
    </row>
    <row r="54" spans="5:17" s="14" customFormat="1" ht="21" customHeight="1">
      <c r="E54" s="169" t="s">
        <v>115</v>
      </c>
      <c r="G54" s="189"/>
      <c r="H54" s="189"/>
      <c r="N54" s="189"/>
      <c r="P54" s="14" t="s">
        <v>114</v>
      </c>
      <c r="Q54" s="14" t="s">
        <v>116</v>
      </c>
    </row>
    <row r="55" spans="4:19" s="14" customFormat="1" ht="15.75" customHeight="1">
      <c r="D55" s="170"/>
      <c r="E55" s="171" t="s">
        <v>152</v>
      </c>
      <c r="G55" s="190">
        <v>40.72</v>
      </c>
      <c r="H55" s="189"/>
      <c r="N55" s="189"/>
      <c r="P55" s="170" t="s">
        <v>114</v>
      </c>
      <c r="Q55" s="170" t="s">
        <v>114</v>
      </c>
      <c r="R55" s="170" t="s">
        <v>118</v>
      </c>
      <c r="S55" s="170" t="s">
        <v>107</v>
      </c>
    </row>
    <row r="56" spans="1:16" s="14" customFormat="1" ht="13.5" customHeight="1">
      <c r="A56" s="162" t="s">
        <v>168</v>
      </c>
      <c r="B56" s="162" t="s">
        <v>109</v>
      </c>
      <c r="C56" s="162" t="s">
        <v>148</v>
      </c>
      <c r="D56" s="163" t="s">
        <v>169</v>
      </c>
      <c r="E56" s="164" t="s">
        <v>170</v>
      </c>
      <c r="F56" s="162" t="s">
        <v>140</v>
      </c>
      <c r="G56" s="187">
        <v>1.629</v>
      </c>
      <c r="H56" s="188">
        <v>0</v>
      </c>
      <c r="I56" s="165">
        <f>ROUND(G56*H56,2)</f>
        <v>0</v>
      </c>
      <c r="J56" s="166">
        <v>0</v>
      </c>
      <c r="K56" s="167">
        <f>G56*J56</f>
        <v>0</v>
      </c>
      <c r="L56" s="166">
        <v>0</v>
      </c>
      <c r="M56" s="167">
        <f>G56*L56</f>
        <v>0</v>
      </c>
      <c r="N56" s="195">
        <v>21</v>
      </c>
      <c r="O56" s="168">
        <v>4</v>
      </c>
      <c r="P56" s="14" t="s">
        <v>114</v>
      </c>
    </row>
    <row r="57" spans="5:17" s="14" customFormat="1" ht="21" customHeight="1">
      <c r="E57" s="169" t="s">
        <v>115</v>
      </c>
      <c r="G57" s="189"/>
      <c r="H57" s="189"/>
      <c r="N57" s="189"/>
      <c r="P57" s="14" t="s">
        <v>114</v>
      </c>
      <c r="Q57" s="14" t="s">
        <v>116</v>
      </c>
    </row>
    <row r="58" spans="4:19" s="14" customFormat="1" ht="15.75" customHeight="1">
      <c r="D58" s="170"/>
      <c r="E58" s="171" t="s">
        <v>171</v>
      </c>
      <c r="G58" s="190">
        <v>1.629</v>
      </c>
      <c r="H58" s="189"/>
      <c r="N58" s="189"/>
      <c r="P58" s="170" t="s">
        <v>114</v>
      </c>
      <c r="Q58" s="170" t="s">
        <v>114</v>
      </c>
      <c r="R58" s="170" t="s">
        <v>118</v>
      </c>
      <c r="S58" s="170" t="s">
        <v>107</v>
      </c>
    </row>
    <row r="59" spans="1:16" s="14" customFormat="1" ht="13.5" customHeight="1">
      <c r="A59" s="174" t="s">
        <v>172</v>
      </c>
      <c r="B59" s="174" t="s">
        <v>154</v>
      </c>
      <c r="C59" s="174" t="s">
        <v>155</v>
      </c>
      <c r="D59" s="175" t="s">
        <v>173</v>
      </c>
      <c r="E59" s="176" t="s">
        <v>174</v>
      </c>
      <c r="F59" s="174" t="s">
        <v>113</v>
      </c>
      <c r="G59" s="192">
        <v>7.233</v>
      </c>
      <c r="H59" s="193">
        <v>0</v>
      </c>
      <c r="I59" s="177">
        <f>ROUND(G59*H59,2)</f>
        <v>0</v>
      </c>
      <c r="J59" s="178">
        <v>0</v>
      </c>
      <c r="K59" s="179">
        <f>G59*J59</f>
        <v>0</v>
      </c>
      <c r="L59" s="178">
        <v>0</v>
      </c>
      <c r="M59" s="179">
        <f>G59*L59</f>
        <v>0</v>
      </c>
      <c r="N59" s="196">
        <v>21</v>
      </c>
      <c r="O59" s="180">
        <v>8</v>
      </c>
      <c r="P59" s="181" t="s">
        <v>114</v>
      </c>
    </row>
    <row r="60" spans="2:16" s="131" customFormat="1" ht="12.75" customHeight="1">
      <c r="B60" s="136" t="s">
        <v>63</v>
      </c>
      <c r="D60" s="137" t="s">
        <v>134</v>
      </c>
      <c r="E60" s="137" t="s">
        <v>175</v>
      </c>
      <c r="G60" s="186"/>
      <c r="H60" s="186"/>
      <c r="I60" s="138">
        <f>SUM(I61:I97)</f>
        <v>0</v>
      </c>
      <c r="K60" s="139">
        <f>SUM(K61:K97)</f>
        <v>0</v>
      </c>
      <c r="M60" s="139">
        <f>SUM(M61:M97)</f>
        <v>0</v>
      </c>
      <c r="N60" s="186"/>
      <c r="P60" s="137" t="s">
        <v>107</v>
      </c>
    </row>
    <row r="61" spans="1:16" s="14" customFormat="1" ht="13.5" customHeight="1">
      <c r="A61" s="162" t="s">
        <v>176</v>
      </c>
      <c r="B61" s="162" t="s">
        <v>109</v>
      </c>
      <c r="C61" s="162" t="s">
        <v>177</v>
      </c>
      <c r="D61" s="163" t="s">
        <v>178</v>
      </c>
      <c r="E61" s="164" t="s">
        <v>179</v>
      </c>
      <c r="F61" s="162" t="s">
        <v>151</v>
      </c>
      <c r="G61" s="187">
        <v>13.5</v>
      </c>
      <c r="H61" s="188">
        <v>0</v>
      </c>
      <c r="I61" s="165">
        <f>ROUND(G61*H61,2)</f>
        <v>0</v>
      </c>
      <c r="J61" s="166">
        <v>0</v>
      </c>
      <c r="K61" s="167">
        <f>G61*J61</f>
        <v>0</v>
      </c>
      <c r="L61" s="166">
        <v>0</v>
      </c>
      <c r="M61" s="167">
        <f>G61*L61</f>
        <v>0</v>
      </c>
      <c r="N61" s="195">
        <v>21</v>
      </c>
      <c r="O61" s="168">
        <v>4</v>
      </c>
      <c r="P61" s="14" t="s">
        <v>114</v>
      </c>
    </row>
    <row r="62" spans="5:17" s="14" customFormat="1" ht="21" customHeight="1">
      <c r="E62" s="169" t="s">
        <v>115</v>
      </c>
      <c r="G62" s="189"/>
      <c r="H62" s="189"/>
      <c r="N62" s="189"/>
      <c r="P62" s="14" t="s">
        <v>114</v>
      </c>
      <c r="Q62" s="14" t="s">
        <v>116</v>
      </c>
    </row>
    <row r="63" spans="4:19" s="14" customFormat="1" ht="15.75" customHeight="1">
      <c r="D63" s="170"/>
      <c r="E63" s="171" t="s">
        <v>180</v>
      </c>
      <c r="G63" s="190">
        <v>10.22</v>
      </c>
      <c r="H63" s="189"/>
      <c r="N63" s="189"/>
      <c r="P63" s="170" t="s">
        <v>114</v>
      </c>
      <c r="Q63" s="170" t="s">
        <v>114</v>
      </c>
      <c r="R63" s="170" t="s">
        <v>118</v>
      </c>
      <c r="S63" s="170" t="s">
        <v>106</v>
      </c>
    </row>
    <row r="64" spans="4:19" s="14" customFormat="1" ht="15.75" customHeight="1">
      <c r="D64" s="170"/>
      <c r="E64" s="171" t="s">
        <v>181</v>
      </c>
      <c r="G64" s="190">
        <v>3.28</v>
      </c>
      <c r="H64" s="189"/>
      <c r="N64" s="189"/>
      <c r="P64" s="170" t="s">
        <v>114</v>
      </c>
      <c r="Q64" s="170" t="s">
        <v>114</v>
      </c>
      <c r="R64" s="170" t="s">
        <v>118</v>
      </c>
      <c r="S64" s="170" t="s">
        <v>106</v>
      </c>
    </row>
    <row r="65" spans="4:19" s="14" customFormat="1" ht="15.75" customHeight="1">
      <c r="D65" s="172"/>
      <c r="E65" s="173" t="s">
        <v>123</v>
      </c>
      <c r="G65" s="191">
        <v>13.5</v>
      </c>
      <c r="H65" s="189"/>
      <c r="N65" s="189"/>
      <c r="P65" s="172" t="s">
        <v>114</v>
      </c>
      <c r="Q65" s="172" t="s">
        <v>124</v>
      </c>
      <c r="R65" s="172" t="s">
        <v>118</v>
      </c>
      <c r="S65" s="172" t="s">
        <v>107</v>
      </c>
    </row>
    <row r="66" spans="1:16" s="14" customFormat="1" ht="13.5" customHeight="1">
      <c r="A66" s="162" t="s">
        <v>182</v>
      </c>
      <c r="B66" s="162" t="s">
        <v>109</v>
      </c>
      <c r="C66" s="162" t="s">
        <v>177</v>
      </c>
      <c r="D66" s="163" t="s">
        <v>183</v>
      </c>
      <c r="E66" s="164" t="s">
        <v>184</v>
      </c>
      <c r="F66" s="162" t="s">
        <v>151</v>
      </c>
      <c r="G66" s="187">
        <v>25.04</v>
      </c>
      <c r="H66" s="188">
        <v>0</v>
      </c>
      <c r="I66" s="165">
        <f>ROUND(G66*H66,2)</f>
        <v>0</v>
      </c>
      <c r="J66" s="166">
        <v>0</v>
      </c>
      <c r="K66" s="167">
        <f>G66*J66</f>
        <v>0</v>
      </c>
      <c r="L66" s="166">
        <v>0</v>
      </c>
      <c r="M66" s="167">
        <f>G66*L66</f>
        <v>0</v>
      </c>
      <c r="N66" s="195">
        <v>21</v>
      </c>
      <c r="O66" s="168">
        <v>4</v>
      </c>
      <c r="P66" s="14" t="s">
        <v>114</v>
      </c>
    </row>
    <row r="67" spans="1:16" s="14" customFormat="1" ht="13.5" customHeight="1">
      <c r="A67" s="162" t="s">
        <v>185</v>
      </c>
      <c r="B67" s="162" t="s">
        <v>109</v>
      </c>
      <c r="C67" s="162" t="s">
        <v>177</v>
      </c>
      <c r="D67" s="163" t="s">
        <v>186</v>
      </c>
      <c r="E67" s="164" t="s">
        <v>187</v>
      </c>
      <c r="F67" s="162" t="s">
        <v>151</v>
      </c>
      <c r="G67" s="187">
        <v>110.95</v>
      </c>
      <c r="H67" s="188">
        <v>0</v>
      </c>
      <c r="I67" s="165">
        <f>ROUND(G67*H67,2)</f>
        <v>0</v>
      </c>
      <c r="J67" s="166">
        <v>0</v>
      </c>
      <c r="K67" s="167">
        <f>G67*J67</f>
        <v>0</v>
      </c>
      <c r="L67" s="166">
        <v>0</v>
      </c>
      <c r="M67" s="167">
        <f>G67*L67</f>
        <v>0</v>
      </c>
      <c r="N67" s="195">
        <v>21</v>
      </c>
      <c r="O67" s="168">
        <v>4</v>
      </c>
      <c r="P67" s="14" t="s">
        <v>114</v>
      </c>
    </row>
    <row r="68" spans="5:17" s="14" customFormat="1" ht="21" customHeight="1">
      <c r="E68" s="169" t="s">
        <v>115</v>
      </c>
      <c r="G68" s="189"/>
      <c r="H68" s="189"/>
      <c r="N68" s="189"/>
      <c r="P68" s="14" t="s">
        <v>114</v>
      </c>
      <c r="Q68" s="14" t="s">
        <v>116</v>
      </c>
    </row>
    <row r="69" spans="4:19" s="14" customFormat="1" ht="15.75" customHeight="1">
      <c r="D69" s="170"/>
      <c r="E69" s="171" t="s">
        <v>180</v>
      </c>
      <c r="G69" s="190">
        <v>10.22</v>
      </c>
      <c r="H69" s="189"/>
      <c r="N69" s="189"/>
      <c r="P69" s="170" t="s">
        <v>114</v>
      </c>
      <c r="Q69" s="170" t="s">
        <v>114</v>
      </c>
      <c r="R69" s="170" t="s">
        <v>118</v>
      </c>
      <c r="S69" s="170" t="s">
        <v>106</v>
      </c>
    </row>
    <row r="70" spans="4:19" s="14" customFormat="1" ht="15.75" customHeight="1">
      <c r="D70" s="170"/>
      <c r="E70" s="171" t="s">
        <v>188</v>
      </c>
      <c r="G70" s="190">
        <v>94.65</v>
      </c>
      <c r="H70" s="189"/>
      <c r="N70" s="189"/>
      <c r="P70" s="170" t="s">
        <v>114</v>
      </c>
      <c r="Q70" s="170" t="s">
        <v>114</v>
      </c>
      <c r="R70" s="170" t="s">
        <v>118</v>
      </c>
      <c r="S70" s="170" t="s">
        <v>106</v>
      </c>
    </row>
    <row r="71" spans="4:19" s="14" customFormat="1" ht="15.75" customHeight="1">
      <c r="D71" s="170"/>
      <c r="E71" s="171" t="s">
        <v>189</v>
      </c>
      <c r="G71" s="190">
        <v>2.8</v>
      </c>
      <c r="H71" s="189"/>
      <c r="N71" s="189"/>
      <c r="P71" s="170" t="s">
        <v>114</v>
      </c>
      <c r="Q71" s="170" t="s">
        <v>114</v>
      </c>
      <c r="R71" s="170" t="s">
        <v>118</v>
      </c>
      <c r="S71" s="170" t="s">
        <v>106</v>
      </c>
    </row>
    <row r="72" spans="4:19" s="14" customFormat="1" ht="15.75" customHeight="1">
      <c r="D72" s="170"/>
      <c r="E72" s="171" t="s">
        <v>181</v>
      </c>
      <c r="G72" s="190">
        <v>3.28</v>
      </c>
      <c r="H72" s="189"/>
      <c r="N72" s="189"/>
      <c r="P72" s="170" t="s">
        <v>114</v>
      </c>
      <c r="Q72" s="170" t="s">
        <v>114</v>
      </c>
      <c r="R72" s="170" t="s">
        <v>118</v>
      </c>
      <c r="S72" s="170" t="s">
        <v>106</v>
      </c>
    </row>
    <row r="73" spans="4:19" s="14" customFormat="1" ht="15.75" customHeight="1">
      <c r="D73" s="172"/>
      <c r="E73" s="173" t="s">
        <v>123</v>
      </c>
      <c r="G73" s="191">
        <v>110.95</v>
      </c>
      <c r="H73" s="189"/>
      <c r="N73" s="189"/>
      <c r="P73" s="172" t="s">
        <v>114</v>
      </c>
      <c r="Q73" s="172" t="s">
        <v>124</v>
      </c>
      <c r="R73" s="172" t="s">
        <v>118</v>
      </c>
      <c r="S73" s="172" t="s">
        <v>107</v>
      </c>
    </row>
    <row r="74" spans="1:16" s="14" customFormat="1" ht="13.5" customHeight="1">
      <c r="A74" s="162" t="s">
        <v>190</v>
      </c>
      <c r="B74" s="162" t="s">
        <v>109</v>
      </c>
      <c r="C74" s="162" t="s">
        <v>177</v>
      </c>
      <c r="D74" s="163" t="s">
        <v>191</v>
      </c>
      <c r="E74" s="164" t="s">
        <v>192</v>
      </c>
      <c r="F74" s="162" t="s">
        <v>151</v>
      </c>
      <c r="G74" s="187">
        <v>16.56</v>
      </c>
      <c r="H74" s="188">
        <v>0</v>
      </c>
      <c r="I74" s="165">
        <f>ROUND(G74*H74,2)</f>
        <v>0</v>
      </c>
      <c r="J74" s="166">
        <v>0</v>
      </c>
      <c r="K74" s="167">
        <f>G74*J74</f>
        <v>0</v>
      </c>
      <c r="L74" s="166">
        <v>0</v>
      </c>
      <c r="M74" s="167">
        <f>G74*L74</f>
        <v>0</v>
      </c>
      <c r="N74" s="195">
        <v>21</v>
      </c>
      <c r="O74" s="168">
        <v>4</v>
      </c>
      <c r="P74" s="14" t="s">
        <v>114</v>
      </c>
    </row>
    <row r="75" spans="5:17" s="14" customFormat="1" ht="21" customHeight="1">
      <c r="E75" s="169" t="s">
        <v>115</v>
      </c>
      <c r="G75" s="189"/>
      <c r="H75" s="189"/>
      <c r="N75" s="189"/>
      <c r="P75" s="14" t="s">
        <v>114</v>
      </c>
      <c r="Q75" s="14" t="s">
        <v>116</v>
      </c>
    </row>
    <row r="76" spans="4:19" s="14" customFormat="1" ht="15.75" customHeight="1">
      <c r="D76" s="170"/>
      <c r="E76" s="171" t="s">
        <v>193</v>
      </c>
      <c r="G76" s="190">
        <v>16.56</v>
      </c>
      <c r="H76" s="189"/>
      <c r="N76" s="189"/>
      <c r="P76" s="170" t="s">
        <v>114</v>
      </c>
      <c r="Q76" s="170" t="s">
        <v>114</v>
      </c>
      <c r="R76" s="170" t="s">
        <v>118</v>
      </c>
      <c r="S76" s="170" t="s">
        <v>107</v>
      </c>
    </row>
    <row r="77" spans="1:16" s="14" customFormat="1" ht="24" customHeight="1">
      <c r="A77" s="162" t="s">
        <v>194</v>
      </c>
      <c r="B77" s="162" t="s">
        <v>109</v>
      </c>
      <c r="C77" s="162" t="s">
        <v>177</v>
      </c>
      <c r="D77" s="163" t="s">
        <v>195</v>
      </c>
      <c r="E77" s="164" t="s">
        <v>196</v>
      </c>
      <c r="F77" s="162" t="s">
        <v>151</v>
      </c>
      <c r="G77" s="187">
        <v>25.04</v>
      </c>
      <c r="H77" s="188">
        <v>0</v>
      </c>
      <c r="I77" s="165">
        <f>ROUND(G77*H77,2)</f>
        <v>0</v>
      </c>
      <c r="J77" s="166">
        <v>0</v>
      </c>
      <c r="K77" s="167">
        <f>G77*J77</f>
        <v>0</v>
      </c>
      <c r="L77" s="166">
        <v>0</v>
      </c>
      <c r="M77" s="167">
        <f>G77*L77</f>
        <v>0</v>
      </c>
      <c r="N77" s="195">
        <v>21</v>
      </c>
      <c r="O77" s="168">
        <v>4</v>
      </c>
      <c r="P77" s="14" t="s">
        <v>114</v>
      </c>
    </row>
    <row r="78" spans="5:17" s="14" customFormat="1" ht="21" customHeight="1">
      <c r="E78" s="169" t="s">
        <v>115</v>
      </c>
      <c r="G78" s="189"/>
      <c r="H78" s="189"/>
      <c r="N78" s="189"/>
      <c r="P78" s="14" t="s">
        <v>114</v>
      </c>
      <c r="Q78" s="14" t="s">
        <v>116</v>
      </c>
    </row>
    <row r="79" spans="1:16" s="14" customFormat="1" ht="13.5" customHeight="1">
      <c r="A79" s="162" t="s">
        <v>197</v>
      </c>
      <c r="B79" s="162" t="s">
        <v>109</v>
      </c>
      <c r="C79" s="162" t="s">
        <v>177</v>
      </c>
      <c r="D79" s="163" t="s">
        <v>198</v>
      </c>
      <c r="E79" s="164" t="s">
        <v>199</v>
      </c>
      <c r="F79" s="162" t="s">
        <v>151</v>
      </c>
      <c r="G79" s="187">
        <v>97.45</v>
      </c>
      <c r="H79" s="188">
        <v>0</v>
      </c>
      <c r="I79" s="165">
        <f>ROUND(G79*H79,2)</f>
        <v>0</v>
      </c>
      <c r="J79" s="166">
        <v>0</v>
      </c>
      <c r="K79" s="167">
        <f>G79*J79</f>
        <v>0</v>
      </c>
      <c r="L79" s="166">
        <v>0</v>
      </c>
      <c r="M79" s="167">
        <f>G79*L79</f>
        <v>0</v>
      </c>
      <c r="N79" s="195">
        <v>21</v>
      </c>
      <c r="O79" s="168">
        <v>4</v>
      </c>
      <c r="P79" s="14" t="s">
        <v>114</v>
      </c>
    </row>
    <row r="80" spans="5:17" s="14" customFormat="1" ht="21" customHeight="1">
      <c r="E80" s="169" t="s">
        <v>115</v>
      </c>
      <c r="G80" s="189"/>
      <c r="H80" s="189"/>
      <c r="N80" s="189"/>
      <c r="P80" s="14" t="s">
        <v>114</v>
      </c>
      <c r="Q80" s="14" t="s">
        <v>116</v>
      </c>
    </row>
    <row r="81" spans="4:19" s="14" customFormat="1" ht="15.75" customHeight="1">
      <c r="D81" s="170"/>
      <c r="E81" s="171" t="s">
        <v>188</v>
      </c>
      <c r="G81" s="190">
        <v>94.65</v>
      </c>
      <c r="H81" s="189"/>
      <c r="N81" s="189"/>
      <c r="P81" s="170" t="s">
        <v>114</v>
      </c>
      <c r="Q81" s="170" t="s">
        <v>114</v>
      </c>
      <c r="R81" s="170" t="s">
        <v>118</v>
      </c>
      <c r="S81" s="170" t="s">
        <v>106</v>
      </c>
    </row>
    <row r="82" spans="4:19" s="14" customFormat="1" ht="15.75" customHeight="1">
      <c r="D82" s="170"/>
      <c r="E82" s="171" t="s">
        <v>189</v>
      </c>
      <c r="G82" s="190">
        <v>2.8</v>
      </c>
      <c r="H82" s="189"/>
      <c r="N82" s="189"/>
      <c r="P82" s="170" t="s">
        <v>114</v>
      </c>
      <c r="Q82" s="170" t="s">
        <v>114</v>
      </c>
      <c r="R82" s="170" t="s">
        <v>118</v>
      </c>
      <c r="S82" s="170" t="s">
        <v>106</v>
      </c>
    </row>
    <row r="83" spans="4:19" s="14" customFormat="1" ht="15.75" customHeight="1">
      <c r="D83" s="172"/>
      <c r="E83" s="173" t="s">
        <v>123</v>
      </c>
      <c r="G83" s="191">
        <v>97.45</v>
      </c>
      <c r="H83" s="189"/>
      <c r="N83" s="189"/>
      <c r="P83" s="172" t="s">
        <v>114</v>
      </c>
      <c r="Q83" s="172" t="s">
        <v>124</v>
      </c>
      <c r="R83" s="172" t="s">
        <v>118</v>
      </c>
      <c r="S83" s="172" t="s">
        <v>107</v>
      </c>
    </row>
    <row r="84" spans="1:16" s="14" customFormat="1" ht="13.5" customHeight="1">
      <c r="A84" s="174" t="s">
        <v>200</v>
      </c>
      <c r="B84" s="174" t="s">
        <v>154</v>
      </c>
      <c r="C84" s="174" t="s">
        <v>155</v>
      </c>
      <c r="D84" s="175" t="s">
        <v>201</v>
      </c>
      <c r="E84" s="176" t="s">
        <v>202</v>
      </c>
      <c r="F84" s="174" t="s">
        <v>151</v>
      </c>
      <c r="G84" s="192">
        <v>94.65</v>
      </c>
      <c r="H84" s="193">
        <v>0</v>
      </c>
      <c r="I84" s="177">
        <f>ROUND(G84*H84,2)</f>
        <v>0</v>
      </c>
      <c r="J84" s="178">
        <v>0</v>
      </c>
      <c r="K84" s="179">
        <f>G84*J84</f>
        <v>0</v>
      </c>
      <c r="L84" s="178">
        <v>0</v>
      </c>
      <c r="M84" s="179">
        <f>G84*L84</f>
        <v>0</v>
      </c>
      <c r="N84" s="196">
        <v>21</v>
      </c>
      <c r="O84" s="180">
        <v>8</v>
      </c>
      <c r="P84" s="181" t="s">
        <v>114</v>
      </c>
    </row>
    <row r="85" spans="4:19" s="14" customFormat="1" ht="15.75" customHeight="1">
      <c r="D85" s="170"/>
      <c r="E85" s="171" t="s">
        <v>188</v>
      </c>
      <c r="G85" s="190">
        <v>94.65</v>
      </c>
      <c r="H85" s="189"/>
      <c r="N85" s="189"/>
      <c r="P85" s="170" t="s">
        <v>114</v>
      </c>
      <c r="Q85" s="170" t="s">
        <v>114</v>
      </c>
      <c r="R85" s="170" t="s">
        <v>118</v>
      </c>
      <c r="S85" s="170" t="s">
        <v>107</v>
      </c>
    </row>
    <row r="86" spans="1:16" s="14" customFormat="1" ht="13.5" customHeight="1">
      <c r="A86" s="174" t="s">
        <v>203</v>
      </c>
      <c r="B86" s="174" t="s">
        <v>154</v>
      </c>
      <c r="C86" s="174" t="s">
        <v>155</v>
      </c>
      <c r="D86" s="175" t="s">
        <v>204</v>
      </c>
      <c r="E86" s="176" t="s">
        <v>205</v>
      </c>
      <c r="F86" s="174" t="s">
        <v>151</v>
      </c>
      <c r="G86" s="192">
        <v>2.8</v>
      </c>
      <c r="H86" s="193">
        <v>0</v>
      </c>
      <c r="I86" s="177">
        <f>ROUND(G86*H86,2)</f>
        <v>0</v>
      </c>
      <c r="J86" s="178">
        <v>0</v>
      </c>
      <c r="K86" s="179">
        <f>G86*J86</f>
        <v>0</v>
      </c>
      <c r="L86" s="178">
        <v>0</v>
      </c>
      <c r="M86" s="179">
        <f>G86*L86</f>
        <v>0</v>
      </c>
      <c r="N86" s="196">
        <v>21</v>
      </c>
      <c r="O86" s="180">
        <v>8</v>
      </c>
      <c r="P86" s="181" t="s">
        <v>114</v>
      </c>
    </row>
    <row r="87" spans="4:19" s="14" customFormat="1" ht="15.75" customHeight="1">
      <c r="D87" s="170"/>
      <c r="E87" s="171" t="s">
        <v>189</v>
      </c>
      <c r="G87" s="190">
        <v>2.8</v>
      </c>
      <c r="H87" s="189"/>
      <c r="N87" s="189"/>
      <c r="P87" s="170" t="s">
        <v>114</v>
      </c>
      <c r="Q87" s="170" t="s">
        <v>114</v>
      </c>
      <c r="R87" s="170" t="s">
        <v>118</v>
      </c>
      <c r="S87" s="170" t="s">
        <v>107</v>
      </c>
    </row>
    <row r="88" spans="1:16" s="14" customFormat="1" ht="13.5" customHeight="1">
      <c r="A88" s="162" t="s">
        <v>206</v>
      </c>
      <c r="B88" s="162" t="s">
        <v>109</v>
      </c>
      <c r="C88" s="162" t="s">
        <v>177</v>
      </c>
      <c r="D88" s="163" t="s">
        <v>207</v>
      </c>
      <c r="E88" s="164" t="s">
        <v>208</v>
      </c>
      <c r="F88" s="162" t="s">
        <v>151</v>
      </c>
      <c r="G88" s="187">
        <v>13.5</v>
      </c>
      <c r="H88" s="188">
        <v>0</v>
      </c>
      <c r="I88" s="165">
        <f>ROUND(G88*H88,2)</f>
        <v>0</v>
      </c>
      <c r="J88" s="166">
        <v>0</v>
      </c>
      <c r="K88" s="167">
        <f>G88*J88</f>
        <v>0</v>
      </c>
      <c r="L88" s="166">
        <v>0</v>
      </c>
      <c r="M88" s="167">
        <f>G88*L88</f>
        <v>0</v>
      </c>
      <c r="N88" s="195">
        <v>21</v>
      </c>
      <c r="O88" s="168">
        <v>4</v>
      </c>
      <c r="P88" s="14" t="s">
        <v>114</v>
      </c>
    </row>
    <row r="89" spans="5:17" s="14" customFormat="1" ht="21" customHeight="1">
      <c r="E89" s="169" t="s">
        <v>115</v>
      </c>
      <c r="G89" s="189"/>
      <c r="H89" s="189"/>
      <c r="N89" s="189"/>
      <c r="P89" s="14" t="s">
        <v>114</v>
      </c>
      <c r="Q89" s="14" t="s">
        <v>116</v>
      </c>
    </row>
    <row r="90" spans="4:19" s="14" customFormat="1" ht="15.75" customHeight="1">
      <c r="D90" s="170"/>
      <c r="E90" s="171" t="s">
        <v>180</v>
      </c>
      <c r="G90" s="190">
        <v>10.22</v>
      </c>
      <c r="H90" s="189"/>
      <c r="N90" s="189"/>
      <c r="P90" s="170" t="s">
        <v>114</v>
      </c>
      <c r="Q90" s="170" t="s">
        <v>114</v>
      </c>
      <c r="R90" s="170" t="s">
        <v>118</v>
      </c>
      <c r="S90" s="170" t="s">
        <v>106</v>
      </c>
    </row>
    <row r="91" spans="4:19" s="14" customFormat="1" ht="15.75" customHeight="1">
      <c r="D91" s="170"/>
      <c r="E91" s="171" t="s">
        <v>181</v>
      </c>
      <c r="G91" s="190">
        <v>3.28</v>
      </c>
      <c r="H91" s="189"/>
      <c r="N91" s="189"/>
      <c r="P91" s="170" t="s">
        <v>114</v>
      </c>
      <c r="Q91" s="170" t="s">
        <v>114</v>
      </c>
      <c r="R91" s="170" t="s">
        <v>118</v>
      </c>
      <c r="S91" s="170" t="s">
        <v>106</v>
      </c>
    </row>
    <row r="92" spans="4:19" s="14" customFormat="1" ht="15.75" customHeight="1">
      <c r="D92" s="172"/>
      <c r="E92" s="173" t="s">
        <v>123</v>
      </c>
      <c r="G92" s="191">
        <v>13.5</v>
      </c>
      <c r="H92" s="189"/>
      <c r="N92" s="189"/>
      <c r="P92" s="172" t="s">
        <v>114</v>
      </c>
      <c r="Q92" s="172" t="s">
        <v>124</v>
      </c>
      <c r="R92" s="172" t="s">
        <v>118</v>
      </c>
      <c r="S92" s="172" t="s">
        <v>107</v>
      </c>
    </row>
    <row r="93" spans="1:16" s="14" customFormat="1" ht="13.5" customHeight="1">
      <c r="A93" s="174" t="s">
        <v>209</v>
      </c>
      <c r="B93" s="174" t="s">
        <v>154</v>
      </c>
      <c r="C93" s="174" t="s">
        <v>155</v>
      </c>
      <c r="D93" s="175" t="s">
        <v>210</v>
      </c>
      <c r="E93" s="176" t="s">
        <v>211</v>
      </c>
      <c r="F93" s="174" t="s">
        <v>151</v>
      </c>
      <c r="G93" s="192">
        <v>10.22</v>
      </c>
      <c r="H93" s="193">
        <v>0</v>
      </c>
      <c r="I93" s="177">
        <f>ROUND(G93*H93,2)</f>
        <v>0</v>
      </c>
      <c r="J93" s="178">
        <v>0</v>
      </c>
      <c r="K93" s="179">
        <f>G93*J93</f>
        <v>0</v>
      </c>
      <c r="L93" s="178">
        <v>0</v>
      </c>
      <c r="M93" s="179">
        <f>G93*L93</f>
        <v>0</v>
      </c>
      <c r="N93" s="196">
        <v>21</v>
      </c>
      <c r="O93" s="180">
        <v>8</v>
      </c>
      <c r="P93" s="181" t="s">
        <v>114</v>
      </c>
    </row>
    <row r="94" spans="4:19" s="14" customFormat="1" ht="15.75" customHeight="1">
      <c r="D94" s="170"/>
      <c r="E94" s="171" t="s">
        <v>180</v>
      </c>
      <c r="G94" s="190">
        <v>10.22</v>
      </c>
      <c r="H94" s="189"/>
      <c r="N94" s="189"/>
      <c r="P94" s="170" t="s">
        <v>114</v>
      </c>
      <c r="Q94" s="170" t="s">
        <v>114</v>
      </c>
      <c r="R94" s="170" t="s">
        <v>118</v>
      </c>
      <c r="S94" s="170" t="s">
        <v>107</v>
      </c>
    </row>
    <row r="95" spans="1:16" s="14" customFormat="1" ht="13.5" customHeight="1">
      <c r="A95" s="174" t="s">
        <v>212</v>
      </c>
      <c r="B95" s="174" t="s">
        <v>154</v>
      </c>
      <c r="C95" s="174" t="s">
        <v>155</v>
      </c>
      <c r="D95" s="175" t="s">
        <v>213</v>
      </c>
      <c r="E95" s="176" t="s">
        <v>214</v>
      </c>
      <c r="F95" s="174" t="s">
        <v>215</v>
      </c>
      <c r="G95" s="192">
        <v>21.32</v>
      </c>
      <c r="H95" s="193">
        <v>0</v>
      </c>
      <c r="I95" s="177">
        <f>ROUND(G95*H95,2)</f>
        <v>0</v>
      </c>
      <c r="J95" s="178">
        <v>0</v>
      </c>
      <c r="K95" s="179">
        <f>G95*J95</f>
        <v>0</v>
      </c>
      <c r="L95" s="178">
        <v>0</v>
      </c>
      <c r="M95" s="179">
        <f>G95*L95</f>
        <v>0</v>
      </c>
      <c r="N95" s="196">
        <v>21</v>
      </c>
      <c r="O95" s="180">
        <v>8</v>
      </c>
      <c r="P95" s="181" t="s">
        <v>114</v>
      </c>
    </row>
    <row r="96" spans="5:17" s="14" customFormat="1" ht="15.75" customHeight="1">
      <c r="E96" s="169" t="s">
        <v>216</v>
      </c>
      <c r="G96" s="189"/>
      <c r="H96" s="189"/>
      <c r="N96" s="189"/>
      <c r="P96" s="14" t="s">
        <v>114</v>
      </c>
      <c r="Q96" s="14" t="s">
        <v>116</v>
      </c>
    </row>
    <row r="97" spans="4:19" s="14" customFormat="1" ht="15.75" customHeight="1">
      <c r="D97" s="170"/>
      <c r="E97" s="171" t="s">
        <v>217</v>
      </c>
      <c r="G97" s="190">
        <v>21.32</v>
      </c>
      <c r="H97" s="189"/>
      <c r="N97" s="189"/>
      <c r="P97" s="170" t="s">
        <v>114</v>
      </c>
      <c r="Q97" s="170" t="s">
        <v>114</v>
      </c>
      <c r="R97" s="170" t="s">
        <v>118</v>
      </c>
      <c r="S97" s="170" t="s">
        <v>107</v>
      </c>
    </row>
    <row r="98" spans="2:16" s="131" customFormat="1" ht="12.75" customHeight="1">
      <c r="B98" s="136" t="s">
        <v>63</v>
      </c>
      <c r="D98" s="137" t="s">
        <v>153</v>
      </c>
      <c r="E98" s="137" t="s">
        <v>218</v>
      </c>
      <c r="G98" s="186"/>
      <c r="H98" s="186"/>
      <c r="I98" s="138">
        <f>I99+SUM(I100:I117)</f>
        <v>0</v>
      </c>
      <c r="K98" s="139">
        <f>K99+SUM(K100:K117)</f>
        <v>0</v>
      </c>
      <c r="M98" s="139">
        <f>M99+SUM(M100:M117)</f>
        <v>0</v>
      </c>
      <c r="N98" s="186"/>
      <c r="P98" s="137" t="s">
        <v>107</v>
      </c>
    </row>
    <row r="99" spans="1:16" s="14" customFormat="1" ht="13.5" customHeight="1">
      <c r="A99" s="162" t="s">
        <v>219</v>
      </c>
      <c r="B99" s="162" t="s">
        <v>109</v>
      </c>
      <c r="C99" s="162" t="s">
        <v>177</v>
      </c>
      <c r="D99" s="163" t="s">
        <v>220</v>
      </c>
      <c r="E99" s="164" t="s">
        <v>221</v>
      </c>
      <c r="F99" s="162" t="s">
        <v>215</v>
      </c>
      <c r="G99" s="187">
        <v>2</v>
      </c>
      <c r="H99" s="188">
        <v>0</v>
      </c>
      <c r="I99" s="165">
        <f>ROUND(G99*H99,2)</f>
        <v>0</v>
      </c>
      <c r="J99" s="166">
        <v>0</v>
      </c>
      <c r="K99" s="167">
        <f>G99*J99</f>
        <v>0</v>
      </c>
      <c r="L99" s="166">
        <v>0</v>
      </c>
      <c r="M99" s="167">
        <f>G99*L99</f>
        <v>0</v>
      </c>
      <c r="N99" s="195">
        <v>21</v>
      </c>
      <c r="O99" s="168">
        <v>4</v>
      </c>
      <c r="P99" s="14" t="s">
        <v>114</v>
      </c>
    </row>
    <row r="100" spans="5:17" s="14" customFormat="1" ht="21" customHeight="1">
      <c r="E100" s="169" t="s">
        <v>115</v>
      </c>
      <c r="G100" s="189"/>
      <c r="H100" s="189"/>
      <c r="N100" s="189"/>
      <c r="P100" s="14" t="s">
        <v>114</v>
      </c>
      <c r="Q100" s="14" t="s">
        <v>116</v>
      </c>
    </row>
    <row r="101" spans="1:16" s="14" customFormat="1" ht="24" customHeight="1">
      <c r="A101" s="162" t="s">
        <v>222</v>
      </c>
      <c r="B101" s="162" t="s">
        <v>109</v>
      </c>
      <c r="C101" s="162" t="s">
        <v>177</v>
      </c>
      <c r="D101" s="163" t="s">
        <v>223</v>
      </c>
      <c r="E101" s="164" t="s">
        <v>224</v>
      </c>
      <c r="F101" s="162" t="s">
        <v>225</v>
      </c>
      <c r="G101" s="187">
        <v>92.95</v>
      </c>
      <c r="H101" s="188">
        <v>0</v>
      </c>
      <c r="I101" s="165">
        <f>ROUND(G101*H101,2)</f>
        <v>0</v>
      </c>
      <c r="J101" s="166">
        <v>0</v>
      </c>
      <c r="K101" s="167">
        <f>G101*J101</f>
        <v>0</v>
      </c>
      <c r="L101" s="166">
        <v>0</v>
      </c>
      <c r="M101" s="167">
        <f>G101*L101</f>
        <v>0</v>
      </c>
      <c r="N101" s="195">
        <v>21</v>
      </c>
      <c r="O101" s="168">
        <v>4</v>
      </c>
      <c r="P101" s="14" t="s">
        <v>114</v>
      </c>
    </row>
    <row r="102" spans="5:17" s="14" customFormat="1" ht="21" customHeight="1">
      <c r="E102" s="169" t="s">
        <v>115</v>
      </c>
      <c r="G102" s="189"/>
      <c r="H102" s="189"/>
      <c r="N102" s="189"/>
      <c r="P102" s="14" t="s">
        <v>114</v>
      </c>
      <c r="Q102" s="14" t="s">
        <v>116</v>
      </c>
    </row>
    <row r="103" spans="4:19" s="14" customFormat="1" ht="15.75" customHeight="1">
      <c r="D103" s="170"/>
      <c r="E103" s="171" t="s">
        <v>226</v>
      </c>
      <c r="G103" s="190">
        <v>83.68</v>
      </c>
      <c r="H103" s="189"/>
      <c r="N103" s="189"/>
      <c r="P103" s="170" t="s">
        <v>114</v>
      </c>
      <c r="Q103" s="170" t="s">
        <v>114</v>
      </c>
      <c r="R103" s="170" t="s">
        <v>118</v>
      </c>
      <c r="S103" s="170" t="s">
        <v>106</v>
      </c>
    </row>
    <row r="104" spans="4:19" s="14" customFormat="1" ht="15.75" customHeight="1">
      <c r="D104" s="170"/>
      <c r="E104" s="171" t="s">
        <v>227</v>
      </c>
      <c r="G104" s="190">
        <v>9.27</v>
      </c>
      <c r="H104" s="189"/>
      <c r="N104" s="189"/>
      <c r="P104" s="170" t="s">
        <v>114</v>
      </c>
      <c r="Q104" s="170" t="s">
        <v>114</v>
      </c>
      <c r="R104" s="170" t="s">
        <v>118</v>
      </c>
      <c r="S104" s="170" t="s">
        <v>106</v>
      </c>
    </row>
    <row r="105" spans="4:19" s="14" customFormat="1" ht="15.75" customHeight="1">
      <c r="D105" s="172"/>
      <c r="E105" s="173" t="s">
        <v>123</v>
      </c>
      <c r="G105" s="191">
        <v>92.95</v>
      </c>
      <c r="H105" s="189"/>
      <c r="N105" s="189"/>
      <c r="P105" s="172" t="s">
        <v>114</v>
      </c>
      <c r="Q105" s="172" t="s">
        <v>124</v>
      </c>
      <c r="R105" s="172" t="s">
        <v>118</v>
      </c>
      <c r="S105" s="172" t="s">
        <v>107</v>
      </c>
    </row>
    <row r="106" spans="1:16" s="14" customFormat="1" ht="13.5" customHeight="1">
      <c r="A106" s="174" t="s">
        <v>228</v>
      </c>
      <c r="B106" s="174" t="s">
        <v>154</v>
      </c>
      <c r="C106" s="174" t="s">
        <v>155</v>
      </c>
      <c r="D106" s="175" t="s">
        <v>229</v>
      </c>
      <c r="E106" s="176" t="s">
        <v>230</v>
      </c>
      <c r="F106" s="174" t="s">
        <v>215</v>
      </c>
      <c r="G106" s="192">
        <v>84</v>
      </c>
      <c r="H106" s="193">
        <v>0</v>
      </c>
      <c r="I106" s="177">
        <f>ROUND(G106*H106,2)</f>
        <v>0</v>
      </c>
      <c r="J106" s="178">
        <v>0</v>
      </c>
      <c r="K106" s="179">
        <f>G106*J106</f>
        <v>0</v>
      </c>
      <c r="L106" s="178">
        <v>0</v>
      </c>
      <c r="M106" s="179">
        <f>G106*L106</f>
        <v>0</v>
      </c>
      <c r="N106" s="196">
        <v>21</v>
      </c>
      <c r="O106" s="180">
        <v>8</v>
      </c>
      <c r="P106" s="181" t="s">
        <v>114</v>
      </c>
    </row>
    <row r="107" spans="1:16" s="14" customFormat="1" ht="13.5" customHeight="1">
      <c r="A107" s="174" t="s">
        <v>231</v>
      </c>
      <c r="B107" s="174" t="s">
        <v>154</v>
      </c>
      <c r="C107" s="174" t="s">
        <v>155</v>
      </c>
      <c r="D107" s="175" t="s">
        <v>232</v>
      </c>
      <c r="E107" s="176" t="s">
        <v>233</v>
      </c>
      <c r="F107" s="174" t="s">
        <v>215</v>
      </c>
      <c r="G107" s="192">
        <v>10</v>
      </c>
      <c r="H107" s="193">
        <v>0</v>
      </c>
      <c r="I107" s="177">
        <f>ROUND(G107*H107,2)</f>
        <v>0</v>
      </c>
      <c r="J107" s="178">
        <v>0</v>
      </c>
      <c r="K107" s="179">
        <f>G107*J107</f>
        <v>0</v>
      </c>
      <c r="L107" s="178">
        <v>0</v>
      </c>
      <c r="M107" s="179">
        <f>G107*L107</f>
        <v>0</v>
      </c>
      <c r="N107" s="196">
        <v>21</v>
      </c>
      <c r="O107" s="180">
        <v>8</v>
      </c>
      <c r="P107" s="181" t="s">
        <v>114</v>
      </c>
    </row>
    <row r="108" spans="1:16" s="14" customFormat="1" ht="24" customHeight="1">
      <c r="A108" s="162" t="s">
        <v>234</v>
      </c>
      <c r="B108" s="162" t="s">
        <v>109</v>
      </c>
      <c r="C108" s="162" t="s">
        <v>177</v>
      </c>
      <c r="D108" s="163" t="s">
        <v>235</v>
      </c>
      <c r="E108" s="164" t="s">
        <v>236</v>
      </c>
      <c r="F108" s="162" t="s">
        <v>225</v>
      </c>
      <c r="G108" s="187">
        <v>72.62</v>
      </c>
      <c r="H108" s="188">
        <v>0</v>
      </c>
      <c r="I108" s="165">
        <f>ROUND(G108*H108,2)</f>
        <v>0</v>
      </c>
      <c r="J108" s="166">
        <v>0</v>
      </c>
      <c r="K108" s="167">
        <f>G108*J108</f>
        <v>0</v>
      </c>
      <c r="L108" s="166">
        <v>0</v>
      </c>
      <c r="M108" s="167">
        <f>G108*L108</f>
        <v>0</v>
      </c>
      <c r="N108" s="195">
        <v>21</v>
      </c>
      <c r="O108" s="168">
        <v>4</v>
      </c>
      <c r="P108" s="14" t="s">
        <v>114</v>
      </c>
    </row>
    <row r="109" spans="5:17" s="14" customFormat="1" ht="21" customHeight="1">
      <c r="E109" s="169" t="s">
        <v>115</v>
      </c>
      <c r="G109" s="189"/>
      <c r="H109" s="189"/>
      <c r="N109" s="189"/>
      <c r="P109" s="14" t="s">
        <v>114</v>
      </c>
      <c r="Q109" s="14" t="s">
        <v>116</v>
      </c>
    </row>
    <row r="110" spans="4:19" s="14" customFormat="1" ht="15.75" customHeight="1">
      <c r="D110" s="170"/>
      <c r="E110" s="171" t="s">
        <v>237</v>
      </c>
      <c r="G110" s="190">
        <v>72.62</v>
      </c>
      <c r="H110" s="189"/>
      <c r="N110" s="189"/>
      <c r="P110" s="170" t="s">
        <v>114</v>
      </c>
      <c r="Q110" s="170" t="s">
        <v>114</v>
      </c>
      <c r="R110" s="170" t="s">
        <v>118</v>
      </c>
      <c r="S110" s="170" t="s">
        <v>107</v>
      </c>
    </row>
    <row r="111" spans="1:16" s="14" customFormat="1" ht="13.5" customHeight="1">
      <c r="A111" s="174" t="s">
        <v>238</v>
      </c>
      <c r="B111" s="174" t="s">
        <v>154</v>
      </c>
      <c r="C111" s="174" t="s">
        <v>155</v>
      </c>
      <c r="D111" s="175" t="s">
        <v>239</v>
      </c>
      <c r="E111" s="176" t="s">
        <v>240</v>
      </c>
      <c r="F111" s="174" t="s">
        <v>215</v>
      </c>
      <c r="G111" s="192">
        <v>73</v>
      </c>
      <c r="H111" s="193">
        <v>0</v>
      </c>
      <c r="I111" s="177">
        <f>ROUND(G111*H111,2)</f>
        <v>0</v>
      </c>
      <c r="J111" s="178">
        <v>0</v>
      </c>
      <c r="K111" s="179">
        <f>G111*J111</f>
        <v>0</v>
      </c>
      <c r="L111" s="178">
        <v>0</v>
      </c>
      <c r="M111" s="179">
        <f>G111*L111</f>
        <v>0</v>
      </c>
      <c r="N111" s="196">
        <v>21</v>
      </c>
      <c r="O111" s="180">
        <v>8</v>
      </c>
      <c r="P111" s="181" t="s">
        <v>114</v>
      </c>
    </row>
    <row r="112" spans="1:16" s="14" customFormat="1" ht="13.5" customHeight="1">
      <c r="A112" s="162" t="s">
        <v>241</v>
      </c>
      <c r="B112" s="162" t="s">
        <v>109</v>
      </c>
      <c r="C112" s="162" t="s">
        <v>177</v>
      </c>
      <c r="D112" s="163" t="s">
        <v>242</v>
      </c>
      <c r="E112" s="164" t="s">
        <v>243</v>
      </c>
      <c r="F112" s="162" t="s">
        <v>225</v>
      </c>
      <c r="G112" s="187">
        <v>41.4</v>
      </c>
      <c r="H112" s="188">
        <v>0</v>
      </c>
      <c r="I112" s="165">
        <f>ROUND(G112*H112,2)</f>
        <v>0</v>
      </c>
      <c r="J112" s="166">
        <v>0</v>
      </c>
      <c r="K112" s="167">
        <f>G112*J112</f>
        <v>0</v>
      </c>
      <c r="L112" s="166">
        <v>0</v>
      </c>
      <c r="M112" s="167">
        <f>G112*L112</f>
        <v>0</v>
      </c>
      <c r="N112" s="195">
        <v>21</v>
      </c>
      <c r="O112" s="168">
        <v>4</v>
      </c>
      <c r="P112" s="14" t="s">
        <v>114</v>
      </c>
    </row>
    <row r="113" spans="5:17" s="14" customFormat="1" ht="21" customHeight="1">
      <c r="E113" s="169" t="s">
        <v>115</v>
      </c>
      <c r="G113" s="189"/>
      <c r="H113" s="189"/>
      <c r="N113" s="189"/>
      <c r="P113" s="14" t="s">
        <v>114</v>
      </c>
      <c r="Q113" s="14" t="s">
        <v>116</v>
      </c>
    </row>
    <row r="114" spans="4:19" s="14" customFormat="1" ht="15.75" customHeight="1">
      <c r="D114" s="170"/>
      <c r="E114" s="171" t="s">
        <v>244</v>
      </c>
      <c r="G114" s="190">
        <v>41.4</v>
      </c>
      <c r="H114" s="189"/>
      <c r="N114" s="189"/>
      <c r="P114" s="170" t="s">
        <v>114</v>
      </c>
      <c r="Q114" s="170" t="s">
        <v>114</v>
      </c>
      <c r="R114" s="170" t="s">
        <v>118</v>
      </c>
      <c r="S114" s="170" t="s">
        <v>107</v>
      </c>
    </row>
    <row r="115" spans="1:16" s="14" customFormat="1" ht="13.5" customHeight="1">
      <c r="A115" s="162" t="s">
        <v>245</v>
      </c>
      <c r="B115" s="162" t="s">
        <v>109</v>
      </c>
      <c r="C115" s="162" t="s">
        <v>177</v>
      </c>
      <c r="D115" s="163" t="s">
        <v>246</v>
      </c>
      <c r="E115" s="164" t="s">
        <v>247</v>
      </c>
      <c r="F115" s="162" t="s">
        <v>248</v>
      </c>
      <c r="G115" s="187">
        <v>1</v>
      </c>
      <c r="H115" s="188">
        <v>0</v>
      </c>
      <c r="I115" s="165">
        <f>ROUND(G115*H115,2)</f>
        <v>0</v>
      </c>
      <c r="J115" s="166">
        <v>0</v>
      </c>
      <c r="K115" s="167">
        <f>G115*J115</f>
        <v>0</v>
      </c>
      <c r="L115" s="166">
        <v>0</v>
      </c>
      <c r="M115" s="167">
        <f>G115*L115</f>
        <v>0</v>
      </c>
      <c r="N115" s="195">
        <v>21</v>
      </c>
      <c r="O115" s="168">
        <v>4</v>
      </c>
      <c r="P115" s="14" t="s">
        <v>114</v>
      </c>
    </row>
    <row r="116" spans="5:17" s="14" customFormat="1" ht="21" customHeight="1">
      <c r="E116" s="169" t="s">
        <v>115</v>
      </c>
      <c r="G116" s="189"/>
      <c r="H116" s="189"/>
      <c r="N116" s="189"/>
      <c r="P116" s="14" t="s">
        <v>114</v>
      </c>
      <c r="Q116" s="14" t="s">
        <v>116</v>
      </c>
    </row>
    <row r="117" spans="2:16" s="131" customFormat="1" ht="12.75" customHeight="1">
      <c r="B117" s="140" t="s">
        <v>63</v>
      </c>
      <c r="D117" s="141" t="s">
        <v>249</v>
      </c>
      <c r="E117" s="141" t="s">
        <v>250</v>
      </c>
      <c r="G117" s="186"/>
      <c r="H117" s="186"/>
      <c r="I117" s="142">
        <f>SUM(I118:I119)</f>
        <v>0</v>
      </c>
      <c r="K117" s="143">
        <f>SUM(K118:K119)</f>
        <v>0</v>
      </c>
      <c r="M117" s="143">
        <f>SUM(M118:M119)</f>
        <v>0</v>
      </c>
      <c r="N117" s="186"/>
      <c r="P117" s="141" t="s">
        <v>114</v>
      </c>
    </row>
    <row r="118" spans="1:16" s="14" customFormat="1" ht="24" customHeight="1">
      <c r="A118" s="162" t="s">
        <v>251</v>
      </c>
      <c r="B118" s="162" t="s">
        <v>109</v>
      </c>
      <c r="C118" s="162" t="s">
        <v>177</v>
      </c>
      <c r="D118" s="163" t="s">
        <v>252</v>
      </c>
      <c r="E118" s="164" t="s">
        <v>253</v>
      </c>
      <c r="F118" s="162" t="s">
        <v>140</v>
      </c>
      <c r="G118" s="187">
        <v>94.886</v>
      </c>
      <c r="H118" s="188">
        <v>0</v>
      </c>
      <c r="I118" s="165">
        <f>ROUND(G118*H118,2)</f>
        <v>0</v>
      </c>
      <c r="J118" s="166">
        <v>0</v>
      </c>
      <c r="K118" s="167">
        <f>G118*J118</f>
        <v>0</v>
      </c>
      <c r="L118" s="166">
        <v>0</v>
      </c>
      <c r="M118" s="167">
        <f>G118*L118</f>
        <v>0</v>
      </c>
      <c r="N118" s="195">
        <v>21</v>
      </c>
      <c r="O118" s="168">
        <v>4</v>
      </c>
      <c r="P118" s="14" t="s">
        <v>127</v>
      </c>
    </row>
    <row r="119" spans="1:16" s="14" customFormat="1" ht="24" customHeight="1">
      <c r="A119" s="162" t="s">
        <v>254</v>
      </c>
      <c r="B119" s="162" t="s">
        <v>109</v>
      </c>
      <c r="C119" s="162" t="s">
        <v>177</v>
      </c>
      <c r="D119" s="163" t="s">
        <v>255</v>
      </c>
      <c r="E119" s="164" t="s">
        <v>256</v>
      </c>
      <c r="F119" s="162" t="s">
        <v>140</v>
      </c>
      <c r="G119" s="187">
        <v>94.886</v>
      </c>
      <c r="H119" s="188">
        <v>0</v>
      </c>
      <c r="I119" s="165">
        <f>ROUND(G119*H119,2)</f>
        <v>0</v>
      </c>
      <c r="J119" s="166">
        <v>0</v>
      </c>
      <c r="K119" s="167">
        <f>G119*J119</f>
        <v>0</v>
      </c>
      <c r="L119" s="166">
        <v>0</v>
      </c>
      <c r="M119" s="167">
        <f>G119*L119</f>
        <v>0</v>
      </c>
      <c r="N119" s="195">
        <v>21</v>
      </c>
      <c r="O119" s="168">
        <v>4</v>
      </c>
      <c r="P119" s="14" t="s">
        <v>127</v>
      </c>
    </row>
    <row r="120" spans="2:16" s="131" customFormat="1" ht="12.75" customHeight="1">
      <c r="B120" s="132" t="s">
        <v>63</v>
      </c>
      <c r="D120" s="133" t="s">
        <v>257</v>
      </c>
      <c r="E120" s="133" t="s">
        <v>55</v>
      </c>
      <c r="G120" s="186"/>
      <c r="H120" s="186"/>
      <c r="I120" s="134">
        <f>I121</f>
        <v>0</v>
      </c>
      <c r="K120" s="135">
        <f>K121</f>
        <v>0</v>
      </c>
      <c r="M120" s="135">
        <f>M121</f>
        <v>0</v>
      </c>
      <c r="N120" s="186"/>
      <c r="P120" s="133" t="s">
        <v>106</v>
      </c>
    </row>
    <row r="121" spans="2:16" s="131" customFormat="1" ht="12.75" customHeight="1">
      <c r="B121" s="136" t="s">
        <v>63</v>
      </c>
      <c r="D121" s="137" t="s">
        <v>258</v>
      </c>
      <c r="E121" s="137" t="s">
        <v>55</v>
      </c>
      <c r="G121" s="186"/>
      <c r="H121" s="186"/>
      <c r="I121" s="138">
        <f>I122</f>
        <v>0</v>
      </c>
      <c r="K121" s="139">
        <f>K122</f>
        <v>0</v>
      </c>
      <c r="M121" s="139">
        <f>M122</f>
        <v>0</v>
      </c>
      <c r="N121" s="186"/>
      <c r="P121" s="137" t="s">
        <v>107</v>
      </c>
    </row>
    <row r="122" spans="1:16" s="14" customFormat="1" ht="13.5" customHeight="1">
      <c r="A122" s="162" t="s">
        <v>259</v>
      </c>
      <c r="B122" s="162" t="s">
        <v>109</v>
      </c>
      <c r="C122" s="162" t="s">
        <v>260</v>
      </c>
      <c r="D122" s="163" t="s">
        <v>261</v>
      </c>
      <c r="E122" s="164" t="s">
        <v>262</v>
      </c>
      <c r="F122" s="162" t="s">
        <v>248</v>
      </c>
      <c r="G122" s="187">
        <v>1</v>
      </c>
      <c r="H122" s="188">
        <v>0</v>
      </c>
      <c r="I122" s="165">
        <f>ROUND(G122*H122,2)</f>
        <v>0</v>
      </c>
      <c r="J122" s="166">
        <v>0</v>
      </c>
      <c r="K122" s="167">
        <f>G122*J122</f>
        <v>0</v>
      </c>
      <c r="L122" s="166">
        <v>0</v>
      </c>
      <c r="M122" s="167">
        <f>G122*L122</f>
        <v>0</v>
      </c>
      <c r="N122" s="195">
        <v>21</v>
      </c>
      <c r="O122" s="168">
        <v>512</v>
      </c>
      <c r="P122" s="14" t="s">
        <v>114</v>
      </c>
    </row>
    <row r="123" spans="5:14" s="144" customFormat="1" ht="12.75" customHeight="1">
      <c r="E123" s="145" t="s">
        <v>88</v>
      </c>
      <c r="G123" s="194"/>
      <c r="H123" s="194"/>
      <c r="I123" s="146">
        <f>I14+I120</f>
        <v>0</v>
      </c>
      <c r="K123" s="147">
        <f>K14+K120</f>
        <v>0</v>
      </c>
      <c r="M123" s="147">
        <f>M14+M120</f>
        <v>0</v>
      </c>
      <c r="N123" s="194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Petrohrad</dc:creator>
  <cp:keywords/>
  <dc:description/>
  <cp:lastModifiedBy>Petrohrad</cp:lastModifiedBy>
  <dcterms:created xsi:type="dcterms:W3CDTF">2018-05-23T08:40:43Z</dcterms:created>
  <dcterms:modified xsi:type="dcterms:W3CDTF">2018-05-23T08:40:43Z</dcterms:modified>
  <cp:category/>
  <cp:version/>
  <cp:contentType/>
  <cp:contentStatus/>
</cp:coreProperties>
</file>